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编制单位封面" sheetId="2" r:id="rId3"/>
    <sheet name="预算目录" sheetId="3" r:id="rId4"/>
    <sheet name="预算总表" sheetId="4" r:id="rId5"/>
    <sheet name="企业职工基本养老预算表" sheetId="5" r:id="rId6"/>
    <sheet name="城乡居民基本养老预算表" sheetId="6" r:id="rId7"/>
    <sheet name="机关事业单位基本养老预算表" sheetId="7" r:id="rId8"/>
    <sheet name="职工基本医疗预算表" sheetId="8" r:id="rId9"/>
    <sheet name="城乡居民基本医疗预算表" sheetId="9" r:id="rId10"/>
    <sheet name="工伤预算表" sheetId="10" r:id="rId11"/>
    <sheet name="失业预算表" sheetId="11" r:id="rId12"/>
    <sheet name="生育预算表" sheetId="12" r:id="rId13"/>
    <sheet name="基本养老基础资料表" sheetId="13" r:id="rId14"/>
    <sheet name="基本医疗基础资料表" sheetId="14" r:id="rId15"/>
    <sheet name="失业工伤生育基础资料表" sheetId="15" r:id="rId16"/>
    <sheet name="基本养老征缴收入" sheetId="16" r:id="rId17"/>
    <sheet name="退休人员基本养老待遇支出" sheetId="17" r:id="rId18"/>
    <sheet name="执行数审核" sheetId="18" r:id="rId19"/>
    <sheet name="预算数审核" sheetId="19" r:id="rId20"/>
  </sheets>
  <calcPr calcId="125725" iterateDelta="0.001"/>
  <oleSize ref="A1"/>
</workbook>
</file>

<file path=xl/sharedStrings.xml><?xml version="1.0" encoding="utf-8"?>
<sst xmlns="http://schemas.openxmlformats.org/spreadsheetml/2006/main" count="793">
  <si>
    <t>附件1</t>
  </si>
  <si>
    <t xml:space="preserve">    2019 年 社 会 保 险 基 金 预 算</t>
  </si>
  <si>
    <t>人民政府</t>
  </si>
  <si>
    <t>批准日期</t>
  </si>
  <si>
    <t>年</t>
  </si>
  <si>
    <t>月</t>
  </si>
  <si>
    <t>日</t>
  </si>
  <si>
    <t xml:space="preserve">                </t>
  </si>
  <si>
    <t>财政厅（局）</t>
  </si>
  <si>
    <t>人力资源社会保障厅（局）</t>
  </si>
  <si>
    <t>报送日期</t>
  </si>
  <si>
    <t>医疗保障局</t>
  </si>
  <si>
    <t xml:space="preserve">                 </t>
  </si>
  <si>
    <t>卫生计生委（卫生厅局）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</si>
  <si>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</si>
  <si>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</si>
  <si>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</si>
  <si>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</si>
  <si>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</si>
  <si>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卫生计生委（卫生厅局）负责人（章）：</t>
  </si>
  <si>
    <t>2019年社会保险基金预算</t>
  </si>
  <si>
    <t>编制单位名称（章）：</t>
  </si>
  <si>
    <t>单位负责人 （章）：</t>
  </si>
  <si>
    <t>财务负责人 （章）：</t>
  </si>
  <si>
    <t>经  办  人 （章）：</t>
  </si>
  <si>
    <t>联   系   电   话：</t>
  </si>
  <si>
    <t>报   出   日   期：</t>
  </si>
  <si>
    <t>目      录</t>
  </si>
  <si>
    <t>一、社会保险基金预算总表...............................................................</t>
  </si>
  <si>
    <t>社预01表</t>
  </si>
  <si>
    <t>二、企业职工基本养老保险基金预算表...........................................................</t>
  </si>
  <si>
    <t>社预02表</t>
  </si>
  <si>
    <t>三、城乡居民基本养老保险基金预算表...........................................................</t>
  </si>
  <si>
    <t>社预03表</t>
  </si>
  <si>
    <t>四、机关事业单位基本养老保险基金预算表.....................................................</t>
  </si>
  <si>
    <t>社预04表</t>
  </si>
  <si>
    <t>五、职工基本医疗保险基金预算表...........................................................</t>
  </si>
  <si>
    <t>社预05表</t>
  </si>
  <si>
    <t>六、城乡居民基本医疗保险基金预算表.....................................................</t>
  </si>
  <si>
    <t>社预06表</t>
  </si>
  <si>
    <t>七、工伤保险基金预算表.................................................</t>
  </si>
  <si>
    <t>社预07表</t>
  </si>
  <si>
    <t>八、失业保险基金预算表.......................................................</t>
  </si>
  <si>
    <t>社预08表</t>
  </si>
  <si>
    <t>九、生育保险基金预算表...................................................</t>
  </si>
  <si>
    <t>社预09表</t>
  </si>
  <si>
    <t>十、基本养老保险基础资料表.....................................................</t>
  </si>
  <si>
    <t>社预附01表</t>
  </si>
  <si>
    <t>十一、基本医疗保险基础资料表.....................................................</t>
  </si>
  <si>
    <t>社预附02表</t>
  </si>
  <si>
    <t>十二、失业保险、工伤保险、生育保险基础资料表.....................................................</t>
  </si>
  <si>
    <t>社预附03表</t>
  </si>
  <si>
    <t>2019年社会保险基金预算总表</t>
  </si>
  <si>
    <t>隆德县</t>
  </si>
  <si>
    <t>单位：元</t>
  </si>
  <si>
    <t>项        目</t>
  </si>
  <si>
    <t>合计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</si>
  <si>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</si>
  <si>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</si>
  <si>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</si>
  <si>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</si>
  <si>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</si>
  <si>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</si>
  <si>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</si>
  <si>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</si>
  <si>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</si>
  <si>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</si>
  <si>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</si>
  <si>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</si>
  <si>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</si>
  <si>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>×</t>
  </si>
  <si>
    <t xml:space="preserve">           5、其他收入</t>
  </si>
  <si>
    <t xml:space="preserve">           6、转移收入</t>
  </si>
  <si>
    <t xml:space="preserve">           7、中央调剂资金收入（省级专用）</t>
  </si>
  <si>
    <t xml:space="preserve">           8、中央调剂基金收入（中央专用)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</si>
  <si>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</si>
  <si>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</si>
  <si>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</si>
  <si>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</si>
  <si>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 xml:space="preserve">           4、中央调剂基金支出（中央专用）</t>
  </si>
  <si>
    <t xml:space="preserve">           5、中央调剂资金支出（省级专用）</t>
  </si>
  <si>
    <t>三、本年收支结余</t>
  </si>
  <si>
    <t>四、年末滚存结余</t>
  </si>
  <si>
    <t>第 1 页</t>
  </si>
  <si>
    <t>2019年企业职工基本养老保险基金预算表</t>
  </si>
  <si>
    <t>2018年执行数</t>
  </si>
  <si>
    <t>2019年预算数</t>
  </si>
  <si>
    <t>一、基本养老保险费收入</t>
  </si>
  <si>
    <t>一、基本养老金支出</t>
  </si>
  <si>
    <t>二、利息收入</t>
  </si>
  <si>
    <t xml:space="preserve">     其中：离休金</t>
  </si>
  <si>
    <t>三、财政补贴收入</t>
  </si>
  <si>
    <t>二、医疗补助金支出</t>
  </si>
  <si>
    <t xml:space="preserve">    其中：本级财政补助</t>
  </si>
  <si>
    <t>三、丧葬抚恤补助支出</t>
  </si>
  <si>
    <t>四、委托投资收益</t>
  </si>
  <si>
    <t>五、其他收入</t>
  </si>
  <si>
    <t>四、其他支出</t>
  </si>
  <si>
    <t xml:space="preserve"> 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</si>
  <si>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</si>
  <si>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</si>
  <si>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</si>
  <si>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</si>
  <si>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</si>
  <si>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</si>
  <si>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其中：中央调剂资金收入(省级专用）</t>
  </si>
  <si>
    <t xml:space="preserve">   其中：中央调剂基金支出(中央专用）</t>
  </si>
  <si>
    <t>九、下级上解收入</t>
  </si>
  <si>
    <t>八、上解上级支出</t>
  </si>
  <si>
    <t xml:space="preserve">    其中：中央调剂基金收入(中央专用）</t>
  </si>
  <si>
    <t xml:space="preserve">    其中：中央调剂资金支出(省级专用）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</si>
  <si>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</si>
  <si>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</si>
  <si>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</si>
  <si>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</si>
  <si>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</si>
  <si>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</si>
  <si>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十二、中央平衡公式</t>
  </si>
  <si>
    <t>十二、省级平衡公式</t>
  </si>
  <si>
    <t>第 2 页</t>
  </si>
  <si>
    <t>2019年城乡居民基本养老保险基金预算表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</si>
  <si>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</si>
  <si>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</si>
  <si>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</si>
  <si>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</si>
  <si>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</si>
  <si>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三、丧葬补助金支出</t>
  </si>
  <si>
    <t>三、利息收入</t>
  </si>
  <si>
    <t>四、财政补贴收入</t>
  </si>
  <si>
    <t xml:space="preserve">      其中：对基础养老金的补贴收入</t>
  </si>
  <si>
    <t xml:space="preserve">          对个人缴费的补贴收入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</si>
  <si>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</si>
  <si>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</si>
  <si>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</si>
  <si>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</si>
  <si>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</si>
  <si>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</si>
  <si>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</si>
  <si>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</si>
  <si>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</si>
  <si>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2019年机关事业单位基本养老保险基金预算表</t>
  </si>
  <si>
    <t xml:space="preserve">  其中：2018年当年数</t>
  </si>
  <si>
    <t xml:space="preserve">  其中：本级财政补助</t>
  </si>
  <si>
    <t>二、其他支出</t>
  </si>
  <si>
    <t xml:space="preserve">    其中：滞纳金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</si>
  <si>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</si>
  <si>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</si>
  <si>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</si>
  <si>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</si>
  <si>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</si>
  <si>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</si>
  <si>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</si>
  <si>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4 页</t>
  </si>
  <si>
    <t>2019年职工基本医疗保险基金预算表</t>
  </si>
  <si>
    <t>小计</t>
  </si>
  <si>
    <t>基本医疗保险统筹基金</t>
  </si>
  <si>
    <t>医疗保险个人账户基金</t>
  </si>
  <si>
    <t>单建统筹基金</t>
  </si>
  <si>
    <t>一、基本医疗保险费收入</t>
  </si>
  <si>
    <t xml:space="preserve">    其中：单位缴费</t>
  </si>
  <si>
    <t xml:space="preserve">          个人缴费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</si>
  <si>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</si>
  <si>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</si>
  <si>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</si>
  <si>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</si>
  <si>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</si>
  <si>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</si>
  <si>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</si>
  <si>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一、基本医疗保险待遇支出</t>
  </si>
  <si>
    <t xml:space="preserve">    其中: 住院支出</t>
  </si>
  <si>
    <t>　  　 　 门诊支出</t>
  </si>
  <si>
    <t xml:space="preserve">          生育医疗费用支出</t>
  </si>
  <si>
    <t xml:space="preserve">          生育津贴支出</t>
  </si>
  <si>
    <t>第 5 页</t>
  </si>
  <si>
    <t>2019年城乡居民基本医疗保险基金预算表</t>
  </si>
  <si>
    <t>城镇居民基本医疗
保险基金</t>
  </si>
  <si>
    <t>新型农村合作
医疗基金</t>
  </si>
  <si>
    <t>合并实施的城乡居民
基本医疗保险基金</t>
  </si>
  <si>
    <t>一、缴费收入</t>
  </si>
  <si>
    <t xml:space="preserve">    其中：个人缴费收入</t>
  </si>
  <si>
    <t xml:space="preserve">          集体扶持收入</t>
  </si>
  <si>
    <t xml:space="preserve">          城乡医疗救助资助收入</t>
  </si>
  <si>
    <t xml:space="preserve">          财政对困难人员代缴收入</t>
  </si>
  <si>
    <t xml:space="preserve">      其中：政府按规定标准和参保（合）人数资助收入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</si>
  <si>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</si>
  <si>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</si>
  <si>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</si>
  <si>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</si>
  <si>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</si>
  <si>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 xml:space="preserve">    其中：住院支出</t>
  </si>
  <si>
    <t xml:space="preserve">          门诊支出</t>
  </si>
  <si>
    <t>二、大病保险支出</t>
  </si>
  <si>
    <t>三、其他支出</t>
  </si>
  <si>
    <t>第 6 页</t>
  </si>
  <si>
    <t>2019年工伤保险基金预算表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</si>
  <si>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</si>
  <si>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</si>
  <si>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</si>
  <si>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</si>
  <si>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</si>
  <si>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</si>
  <si>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</si>
  <si>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</si>
  <si>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</si>
  <si>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</si>
  <si>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</si>
  <si>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</si>
  <si>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2019年失业保险基金预算表</t>
  </si>
  <si>
    <t>一、失业保险费收入</t>
  </si>
  <si>
    <t>一、失业保险金支出</t>
  </si>
  <si>
    <t>二、基本医疗保险费支出     (含医疗补助金支出)</t>
  </si>
  <si>
    <t>四、职业培训补贴支出</t>
  </si>
  <si>
    <t>五、职业介绍补贴支出</t>
  </si>
  <si>
    <t>六、稳定岗位补贴支出</t>
  </si>
  <si>
    <t>七、技能提升补贴支出</t>
  </si>
  <si>
    <t>八、其他费用支出</t>
  </si>
  <si>
    <t>九、其他支出</t>
  </si>
  <si>
    <t>十、转移支出</t>
  </si>
  <si>
    <t>十一、本年支出小计</t>
  </si>
  <si>
    <t>十二、补助下级支出</t>
  </si>
  <si>
    <t>十三、上解上级支出</t>
  </si>
  <si>
    <t>十四、本年支出合计</t>
  </si>
  <si>
    <t>十五、本年收支结余</t>
  </si>
  <si>
    <t>十六、年末滚存结余</t>
  </si>
  <si>
    <t>第 8 页</t>
  </si>
  <si>
    <t>2019年生育保险基金预算表</t>
  </si>
  <si>
    <t>一、生育保险费收入</t>
  </si>
  <si>
    <t>一、生育医疗费用支出</t>
  </si>
  <si>
    <t>二、生育津贴支出</t>
  </si>
  <si>
    <t>第 9 页</t>
  </si>
  <si>
    <t>2019年基本养老保险基础资料表</t>
  </si>
  <si>
    <t>单位</t>
  </si>
  <si>
    <t>一、企业职工基本养老保险</t>
  </si>
  <si>
    <t xml:space="preserve">    2.欠费情况</t>
  </si>
  <si>
    <t>（一）参保人数</t>
  </si>
  <si>
    <t>人</t>
  </si>
  <si>
    <t xml:space="preserve">      （1）上年末累计欠费</t>
  </si>
  <si>
    <t>元</t>
  </si>
  <si>
    <t>　  1.在职职工</t>
  </si>
  <si>
    <t xml:space="preserve">      （2）本年补缴以前年度欠费</t>
  </si>
  <si>
    <t>　　2.离休人员</t>
  </si>
  <si>
    <t xml:space="preserve">      （3）本年新增欠费</t>
  </si>
  <si>
    <t xml:space="preserve">    3.退休退职人员</t>
  </si>
  <si>
    <t xml:space="preserve">      （4）年末累计欠费</t>
  </si>
  <si>
    <t xml:space="preserve">    （1）当年新增退休退职人员</t>
  </si>
  <si>
    <t xml:space="preserve">     3.本年预缴以后年度基本养老保险费</t>
  </si>
  <si>
    <t xml:space="preserve"> 　 （2）当年死亡退休退职人员</t>
  </si>
  <si>
    <t xml:space="preserve">      4.一次性补缴以前年度基本养老保险费</t>
  </si>
  <si>
    <t>（二）实际缴费人数</t>
  </si>
  <si>
    <t>（七）统筹地区社会平均工资</t>
  </si>
  <si>
    <t>元/年</t>
  </si>
  <si>
    <t>（三）缴费基数总额</t>
  </si>
  <si>
    <t>二、机关事业单位基本养老保险</t>
  </si>
  <si>
    <t>　　1.单位</t>
  </si>
  <si>
    <t xml:space="preserve"> (一)参保人数</t>
  </si>
  <si>
    <t>　　2.个人</t>
  </si>
  <si>
    <t>（四）缴费率</t>
  </si>
  <si>
    <t>%</t>
  </si>
  <si>
    <t>　　2.退休、退职人员</t>
  </si>
  <si>
    <t xml:space="preserve">    1.单位缴费费率</t>
  </si>
  <si>
    <t xml:space="preserve"> (二)实际缴费人数</t>
  </si>
  <si>
    <t xml:space="preserve">    2.职工个人缴费费率</t>
  </si>
  <si>
    <t xml:space="preserve"> (三)缴费基数总额</t>
  </si>
  <si>
    <t xml:space="preserve">    3.以个人身份参保缴费费率</t>
  </si>
  <si>
    <t>（五）以个人身份参保情况</t>
  </si>
  <si>
    <t>　  1.参保人数</t>
  </si>
  <si>
    <t xml:space="preserve"> (四)缴费率</t>
  </si>
  <si>
    <t>　  2.实际缴费人数</t>
  </si>
  <si>
    <t>三、城乡居民基本养老保险</t>
  </si>
  <si>
    <t>　  3.缴费基数总额</t>
  </si>
  <si>
    <t>（一）16－59周岁参保缴费人数</t>
  </si>
  <si>
    <t xml:space="preserve"> (六)保险费缴纳情况</t>
  </si>
  <si>
    <t>（二）养老金领取人员</t>
  </si>
  <si>
    <t xml:space="preserve">    1.缴纳当年养老保险费</t>
  </si>
  <si>
    <t>第 10 页</t>
  </si>
  <si>
    <t>2019年基本医疗保险基础资料表</t>
  </si>
  <si>
    <t>一、职工基本医疗保险</t>
  </si>
  <si>
    <t>三、新型农村合作医疗</t>
  </si>
  <si>
    <t xml:space="preserve">  (一)参保人数</t>
  </si>
  <si>
    <t xml:space="preserve">  (一)参保缴费年末人数</t>
  </si>
  <si>
    <t xml:space="preserve">      1.在职职工</t>
  </si>
  <si>
    <t xml:space="preserve">  (二)缴费标准</t>
  </si>
  <si>
    <t>元/年.人</t>
  </si>
  <si>
    <t xml:space="preserve">        其中：生育保险与职工基本医疗保险合并实施人数</t>
  </si>
  <si>
    <t xml:space="preserve">      其中：个人缴费标准</t>
  </si>
  <si>
    <t xml:space="preserve">      2.退休人员</t>
  </si>
  <si>
    <t xml:space="preserve">            财政补贴标准</t>
  </si>
  <si>
    <t xml:space="preserve">  (二)实际缴费人数</t>
  </si>
  <si>
    <t xml:space="preserve">  (三)大病保险情况</t>
  </si>
  <si>
    <t xml:space="preserve">  (三)缴费基数总额</t>
  </si>
  <si>
    <t xml:space="preserve">    1.覆盖人数</t>
  </si>
  <si>
    <t xml:space="preserve">        1.单位</t>
  </si>
  <si>
    <t xml:space="preserve">    2.人均筹资标准</t>
  </si>
  <si>
    <t>元/年·人</t>
  </si>
  <si>
    <t xml:space="preserve">        2.个人</t>
  </si>
  <si>
    <t xml:space="preserve">  (四)本年补缴以前年度欠费</t>
  </si>
  <si>
    <t xml:space="preserve">  (五)本年预缴以后年度基本医疗保险费</t>
  </si>
  <si>
    <t xml:space="preserve">  (六)一次性补缴以前年度基本医疗保险费</t>
  </si>
  <si>
    <t>二、城镇居民基本医疗保险</t>
  </si>
  <si>
    <t>四、合并实施的城乡居民基本医疗保险</t>
  </si>
  <si>
    <t>第 11 页</t>
  </si>
  <si>
    <t>2019年失业保险、工伤保险、生育保险基础资料表</t>
  </si>
  <si>
    <t>一、失业保险</t>
  </si>
  <si>
    <t>二、工伤保险</t>
  </si>
  <si>
    <t xml:space="preserve">   (一)参保人数</t>
  </si>
  <si>
    <t xml:space="preserve">  (二)缴费基数总额</t>
  </si>
  <si>
    <t xml:space="preserve">   (二)缴费基数总额</t>
  </si>
  <si>
    <t>(三)享受工伤保险待遇全年累计人数</t>
  </si>
  <si>
    <t>三、生育保险</t>
  </si>
  <si>
    <t xml:space="preserve">  (三)全年领取失业保险金人数</t>
  </si>
  <si>
    <t xml:space="preserve">  (四)代缴医疗保险人月数</t>
  </si>
  <si>
    <t>人月</t>
  </si>
  <si>
    <t xml:space="preserve">  (五)享受稳定岗位补贴企业参加失业保险人数</t>
  </si>
  <si>
    <t xml:space="preserve">  (三)享受生育医疗费报销人次数</t>
  </si>
  <si>
    <t>人次</t>
  </si>
  <si>
    <t xml:space="preserve">  (六)享受技能提升补贴人数</t>
  </si>
  <si>
    <t xml:space="preserve">  (四)享受生育津贴人次数</t>
  </si>
  <si>
    <t>第 12 页</t>
  </si>
  <si>
    <t>2019年社保基金预算征缴收入审核表</t>
  </si>
  <si>
    <t>测算项目</t>
  </si>
  <si>
    <t>序号</t>
  </si>
  <si>
    <t>数据来源或测算公式</t>
  </si>
  <si>
    <t>类别</t>
  </si>
  <si>
    <t>项目</t>
  </si>
  <si>
    <t xml:space="preserve">因素</t>
  </si>
  <si>
    <t>职工个人</t>
  </si>
  <si>
    <t>灵活就业</t>
  </si>
  <si>
    <t>平均缴费人数
（单位数等于职工个人平均缴费人数）</t>
  </si>
  <si>
    <t>2018预计执行数</t>
  </si>
  <si>
    <t>测算数</t>
  </si>
  <si>
    <t>测算结果</t>
  </si>
  <si>
    <t>A1</t>
  </si>
  <si>
    <t>A1=A2÷A3</t>
  </si>
  <si>
    <t>2018第3季度平均缴费人数累计完成数</t>
  </si>
  <si>
    <t>A2</t>
  </si>
  <si>
    <t>2018年第三季度季报基础资料表</t>
  </si>
  <si>
    <t xml:space="preserve">上年第3季度平均缴费人数占全年比例</t>
  </si>
  <si>
    <t>A3</t>
  </si>
  <si>
    <t>A3=A4÷A5</t>
  </si>
  <si>
    <t>2018第3季度平均缴费人数上年同期累计完成数</t>
  </si>
  <si>
    <t>A4</t>
  </si>
  <si>
    <t>2017年平均缴费人数</t>
  </si>
  <si>
    <t>A5</t>
  </si>
  <si>
    <t>2017年决算补充资料表</t>
  </si>
  <si>
    <t>填报数</t>
  </si>
  <si>
    <t>填报结果</t>
  </si>
  <si>
    <t>A9</t>
  </si>
  <si>
    <t>2019年预算基础资料表</t>
  </si>
  <si>
    <t>差异率</t>
  </si>
  <si>
    <t>A0</t>
  </si>
  <si>
    <t>A0=A9÷A1-1</t>
  </si>
  <si>
    <t>2019预算数</t>
  </si>
  <si>
    <t>B1</t>
  </si>
  <si>
    <t>B1=A1×(B2+1)</t>
  </si>
  <si>
    <t>近年平均缴费人数综合增长率</t>
  </si>
  <si>
    <t>B2</t>
  </si>
  <si>
    <t>B2=(A1÷A5+(A1÷B3)^(1/3))÷2-1</t>
  </si>
  <si>
    <t>2015年平均缴费人数</t>
  </si>
  <si>
    <t>B3</t>
  </si>
  <si>
    <t>2015年决算补充资料表</t>
  </si>
  <si>
    <t>B9</t>
  </si>
  <si>
    <t>B0</t>
  </si>
  <si>
    <t>B0=B9÷B1-1</t>
  </si>
  <si>
    <t>缴费基数总额
（合计数为个人基数总额）</t>
  </si>
  <si>
    <t>C1</t>
  </si>
  <si>
    <t>C1=C2÷C3</t>
  </si>
  <si>
    <t>2018第3季度缴费基数总额累计完成数</t>
  </si>
  <si>
    <t>C2</t>
  </si>
  <si>
    <t>2017年第三季度季报基础资料表</t>
  </si>
  <si>
    <t>近年前三季度缴费基数总额占全年比例</t>
  </si>
  <si>
    <t>C3</t>
  </si>
  <si>
    <t>C3=C4÷C5</t>
  </si>
  <si>
    <t>2018第3季度缴费基数总额上年同期累计完成数</t>
  </si>
  <si>
    <t>C4</t>
  </si>
  <si>
    <t>2017年缴费基数总额</t>
  </si>
  <si>
    <t>C5</t>
  </si>
  <si>
    <t>C9</t>
  </si>
  <si>
    <t>2018年预算基础资料表</t>
  </si>
  <si>
    <t>C0</t>
  </si>
  <si>
    <t>C0=C9÷C1-1</t>
  </si>
  <si>
    <t>D1</t>
  </si>
  <si>
    <t>D1=C1×（D2+1)</t>
  </si>
  <si>
    <t>近年缴费基数总额综合增长率</t>
  </si>
  <si>
    <t>D2</t>
  </si>
  <si>
    <t>D2=(C1÷C5+(C1÷D3)^(1/3))÷2-1</t>
  </si>
  <si>
    <t>2015年缴费基数总额</t>
  </si>
  <si>
    <t>D3</t>
  </si>
  <si>
    <t>2015年决算基础资料表</t>
  </si>
  <si>
    <t>D9</t>
  </si>
  <si>
    <t>D0</t>
  </si>
  <si>
    <t>D0=D9÷D1-1</t>
  </si>
  <si>
    <t>人均缴费基数</t>
  </si>
  <si>
    <t>E1</t>
  </si>
  <si>
    <t>E1=C1÷A1</t>
  </si>
  <si>
    <t>E9</t>
  </si>
  <si>
    <t>E9=C9÷A9</t>
  </si>
  <si>
    <t>E0</t>
  </si>
  <si>
    <t>E0=E9÷E1-1</t>
  </si>
  <si>
    <t>F1</t>
  </si>
  <si>
    <t>F1=D1÷B1</t>
  </si>
  <si>
    <t>F9</t>
  </si>
  <si>
    <t>F9=D9÷B9</t>
  </si>
  <si>
    <t>F0</t>
  </si>
  <si>
    <t>F0=F9÷F1-1</t>
  </si>
  <si>
    <t>缴费率</t>
  </si>
  <si>
    <t>2018年单位缴费率</t>
  </si>
  <si>
    <t>G1</t>
  </si>
  <si>
    <t>2018年个人缴费率</t>
  </si>
  <si>
    <t>G2</t>
  </si>
  <si>
    <t>2019年单位缴费率</t>
  </si>
  <si>
    <t>H1</t>
  </si>
  <si>
    <t>2019年个人缴费率</t>
  </si>
  <si>
    <t>H2</t>
  </si>
  <si>
    <t>当期应征收入</t>
  </si>
  <si>
    <t>I1</t>
  </si>
  <si>
    <t>I1=A1×E1×（G1+G2）</t>
  </si>
  <si>
    <t>I9</t>
  </si>
  <si>
    <t>2019年预算基础资料表（当期+新欠）</t>
  </si>
  <si>
    <t>I0</t>
  </si>
  <si>
    <t>I0=I9÷I1-1</t>
  </si>
  <si>
    <t>J1</t>
  </si>
  <si>
    <t>J1=B1×F1×(H1+H2)</t>
  </si>
  <si>
    <t>J9</t>
  </si>
  <si>
    <t>J0</t>
  </si>
  <si>
    <t>J0=J9÷J1-1</t>
  </si>
  <si>
    <t>当期新增欠费</t>
  </si>
  <si>
    <t>K1</t>
  </si>
  <si>
    <t>K1=I1×MIN(K2,K8)</t>
  </si>
  <si>
    <t>2017年新增欠费占当期应征收入比例</t>
  </si>
  <si>
    <t>K2</t>
  </si>
  <si>
    <t>K2=K5÷K3</t>
  </si>
  <si>
    <t>2017年当期应征收入</t>
  </si>
  <si>
    <t>K3</t>
  </si>
  <si>
    <t>K3=K4-K6-K7+K5</t>
  </si>
  <si>
    <t>2017年保险费收入</t>
  </si>
  <si>
    <t>K4</t>
  </si>
  <si>
    <t>2017年决算收支表</t>
  </si>
  <si>
    <t>2017年新增欠费</t>
  </si>
  <si>
    <t>K5</t>
  </si>
  <si>
    <t>2017年决算基础资料表</t>
  </si>
  <si>
    <t>2017年清欠收入</t>
  </si>
  <si>
    <t>K6</t>
  </si>
  <si>
    <t>2017年一次性补缴与预缴收入</t>
  </si>
  <si>
    <t>K7</t>
  </si>
  <si>
    <t>2017年全国新增欠费占当期应征收入比例</t>
  </si>
  <si>
    <t>K8</t>
  </si>
  <si>
    <t>需手填数据，全国占比</t>
  </si>
  <si>
    <t>K9</t>
  </si>
  <si>
    <t>K0</t>
  </si>
  <si>
    <t>K0=K9÷K1-1</t>
  </si>
  <si>
    <t>L1</t>
  </si>
  <si>
    <t>L1=J1×MIN(K2,K8)</t>
  </si>
  <si>
    <t>L9</t>
  </si>
  <si>
    <t>L0</t>
  </si>
  <si>
    <t>L0=L9÷L1-1</t>
  </si>
  <si>
    <t>当期征缴收入</t>
  </si>
  <si>
    <t>M1</t>
  </si>
  <si>
    <t>M1=I1-K1</t>
  </si>
  <si>
    <t>M9</t>
  </si>
  <si>
    <t>M0</t>
  </si>
  <si>
    <t>M0=M9÷M1-1</t>
  </si>
  <si>
    <t>N1</t>
  </si>
  <si>
    <t>N1=J1-L1</t>
  </si>
  <si>
    <t>N9</t>
  </si>
  <si>
    <t>N0</t>
  </si>
  <si>
    <t>N0=N9÷N1-1</t>
  </si>
  <si>
    <t>清欠收入</t>
  </si>
  <si>
    <t>O1</t>
  </si>
  <si>
    <t>O1=O2×O3</t>
  </si>
  <si>
    <t>2017年年末欠费</t>
  </si>
  <si>
    <t>O2</t>
  </si>
  <si>
    <t>近年清欠收入占年初累计欠费比例</t>
  </si>
  <si>
    <t>O3</t>
  </si>
  <si>
    <t>O3=((K6÷O4)+(O6÷O5))÷2</t>
  </si>
  <si>
    <t>2017年年初欠费</t>
  </si>
  <si>
    <t>O4</t>
  </si>
  <si>
    <t>2016年年初欠费</t>
  </si>
  <si>
    <t>O5</t>
  </si>
  <si>
    <t>2016年决算基础资料表</t>
  </si>
  <si>
    <t>2016年清欠收入</t>
  </si>
  <si>
    <t>O6</t>
  </si>
  <si>
    <t>O9</t>
  </si>
  <si>
    <t>2019年预算收支表</t>
  </si>
  <si>
    <t>O0</t>
  </si>
  <si>
    <t>O0=O9÷O1-1</t>
  </si>
  <si>
    <t>P1</t>
  </si>
  <si>
    <t>P1=P2×P3</t>
  </si>
  <si>
    <t>2018年年末欠费</t>
  </si>
  <si>
    <t>P2</t>
  </si>
  <si>
    <t>P2=O2-O1+K1</t>
  </si>
  <si>
    <t>近年清欠收入占年初欠费比例</t>
  </si>
  <si>
    <t>P3</t>
  </si>
  <si>
    <t>P2=((O1÷O2)+(K6÷O4))÷2</t>
  </si>
  <si>
    <t>P9</t>
  </si>
  <si>
    <t>P0</t>
  </si>
  <si>
    <t>P0=P9÷P1-1</t>
  </si>
  <si>
    <t>一次性补缴与预缴收入</t>
  </si>
  <si>
    <t>Q1</t>
  </si>
  <si>
    <t>Q1=(M1+O1)÷(1-Q2)-(M1+O1)</t>
  </si>
  <si>
    <t>历年一次性补缴与预缴收入占征缴总收入比重</t>
  </si>
  <si>
    <t>Q2</t>
  </si>
  <si>
    <t>Q2=((K7÷Q3)+(Q4÷Q5))÷2</t>
  </si>
  <si>
    <t>2017年征缴总收入</t>
  </si>
  <si>
    <t>Q3</t>
  </si>
  <si>
    <t>2017年算收支表</t>
  </si>
  <si>
    <t>2016年一次性补缴与预缴收入</t>
  </si>
  <si>
    <t>Q4</t>
  </si>
  <si>
    <t>2016年决算收支表</t>
  </si>
  <si>
    <t>2016年征缴总收入</t>
  </si>
  <si>
    <t>Q5</t>
  </si>
  <si>
    <t>Q9</t>
  </si>
  <si>
    <t>Q0</t>
  </si>
  <si>
    <t>Q0=Q9÷Q1-1</t>
  </si>
  <si>
    <t>R1</t>
  </si>
  <si>
    <t>R1=(N1+P1)÷(1-R2)-(N1+P1)</t>
  </si>
  <si>
    <t>R2</t>
  </si>
  <si>
    <t>R2=((Q1÷(M1+O1+Q1))+(K7÷Q3))÷2</t>
  </si>
  <si>
    <t>R9</t>
  </si>
  <si>
    <t>R0</t>
  </si>
  <si>
    <t>R0=R9÷R1-1</t>
  </si>
  <si>
    <t>征缴总收入</t>
  </si>
  <si>
    <t>S1</t>
  </si>
  <si>
    <t>S1=M1+O1+Q1</t>
  </si>
  <si>
    <t>S9</t>
  </si>
  <si>
    <t>S0</t>
  </si>
  <si>
    <t>S0=S9÷S1-1</t>
  </si>
  <si>
    <t>T1</t>
  </si>
  <si>
    <t>T1=N1+P1+R1</t>
  </si>
  <si>
    <t>T9</t>
  </si>
  <si>
    <t>T0</t>
  </si>
  <si>
    <t>T0=T9÷T1-1</t>
  </si>
  <si>
    <t>2019年退休人员基本养老待遇支出审核表</t>
  </si>
  <si>
    <t>数据</t>
  </si>
  <si>
    <t>退休人数年末数</t>
  </si>
  <si>
    <t>A1=A2-A4+A6</t>
  </si>
  <si>
    <t>2017年退休人数年末数</t>
  </si>
  <si>
    <t>2017决算基础资料表</t>
  </si>
  <si>
    <t>2017年退休人数全年平均数</t>
  </si>
  <si>
    <t>2017决算补充资料表</t>
  </si>
  <si>
    <t>2018年死亡退休人数</t>
  </si>
  <si>
    <t>A4=A5÷0.75</t>
  </si>
  <si>
    <t>2018年前三季度死亡退休人数</t>
  </si>
  <si>
    <t>2018年新增退休人数</t>
  </si>
  <si>
    <t>A6</t>
  </si>
  <si>
    <t>A6=A7÷0.75</t>
  </si>
  <si>
    <t>2018年前三季度新增退休人数</t>
  </si>
  <si>
    <t>A7</t>
  </si>
  <si>
    <t>推算2018年退休人员全年平均数</t>
  </si>
  <si>
    <t>A8</t>
  </si>
  <si>
    <t>A8=A2-A4÷2+A6÷2</t>
  </si>
  <si>
    <t>填报2018年退休人数全年平均数</t>
  </si>
  <si>
    <t>2019预算基础资料表</t>
  </si>
  <si>
    <t>A0=A9÷A8-1</t>
  </si>
  <si>
    <t>B1=A1-B2+B4</t>
  </si>
  <si>
    <t>2019年退休死亡人数</t>
  </si>
  <si>
    <t>B2=A1×B3</t>
  </si>
  <si>
    <t>近年退休人员死亡率</t>
  </si>
  <si>
    <t>B3=A4÷A2</t>
  </si>
  <si>
    <t>2018新增退休人数</t>
  </si>
  <si>
    <t>B4</t>
  </si>
  <si>
    <t>B4=A6×（B5+1）</t>
  </si>
  <si>
    <t>近年新增退休人数增长率</t>
  </si>
  <si>
    <t>B5</t>
  </si>
  <si>
    <t>B5=A6÷B6-1</t>
  </si>
  <si>
    <t>2017年新增退休人数</t>
  </si>
  <si>
    <t>B6</t>
  </si>
  <si>
    <t>推算2019年退休人数全年平均数</t>
  </si>
  <si>
    <t>B7</t>
  </si>
  <si>
    <t>B7=A1-B2÷2+B4÷2</t>
  </si>
  <si>
    <t>填报2019年退休人数全年平均数</t>
  </si>
  <si>
    <t>B0=B9÷B7-1</t>
  </si>
  <si>
    <t>退休人员月人均养老待遇</t>
  </si>
  <si>
    <t>C1=C2+C4</t>
  </si>
  <si>
    <t>2017年月人均基本养老待遇</t>
  </si>
  <si>
    <t>C2=C3÷A3÷12</t>
  </si>
  <si>
    <t>2017年退休人员基本养老待遇支出</t>
  </si>
  <si>
    <t>2017决算收支表</t>
  </si>
  <si>
    <t>2018年月人均基本养老待遇增量</t>
  </si>
  <si>
    <t>需手填数据，与两部批准数一致</t>
  </si>
  <si>
    <t>C9=E9÷A9</t>
  </si>
  <si>
    <t>D1=C1×（D2+1）</t>
  </si>
  <si>
    <t>2019年月人均基本养老待遇增幅</t>
  </si>
  <si>
    <t>需手填数据，预算布置的人均基本养老待遇增幅</t>
  </si>
  <si>
    <t>D9=F9÷B9</t>
  </si>
  <si>
    <t>退休人员基本养老待遇支出</t>
  </si>
  <si>
    <t>E1=E2-E3+E4</t>
  </si>
  <si>
    <t>2018年初已退休人员基本养老待遇支出</t>
  </si>
  <si>
    <t>E2</t>
  </si>
  <si>
    <t>E2=A2×C1×12</t>
  </si>
  <si>
    <t>2018年死亡退休人员少领取基本养老待遇</t>
  </si>
  <si>
    <t>E3</t>
  </si>
  <si>
    <t>E3=A4×C1×6</t>
  </si>
  <si>
    <t>2018年新增退休人员基本养老待遇支出</t>
  </si>
  <si>
    <t>E4</t>
  </si>
  <si>
    <t>E4=A6×C1×6</t>
  </si>
  <si>
    <t>填报基本养老待遇支出减去离休金</t>
  </si>
  <si>
    <t>2019预算收支表</t>
  </si>
  <si>
    <t>F1=F2-F3+F4</t>
  </si>
  <si>
    <t>2019年初已退休人员基本养老待遇支出</t>
  </si>
  <si>
    <t>F2</t>
  </si>
  <si>
    <t>F2=A1×D1×12</t>
  </si>
  <si>
    <t>2019年死亡退休人员少领取基本养老待遇</t>
  </si>
  <si>
    <t>F3</t>
  </si>
  <si>
    <t>F3=B2×D1×6</t>
  </si>
  <si>
    <t>2019年新增退休人员基本养老待遇支出</t>
  </si>
  <si>
    <t>F4</t>
  </si>
  <si>
    <t>F4=B4×D1×6</t>
  </si>
  <si>
    <t>2019年社会保险基金预算预计执行数核对分析</t>
  </si>
  <si>
    <t xml:space="preserve">社预审01表 </t>
  </si>
  <si>
    <t xml:space="preserve">金额单位：元 </t>
  </si>
  <si>
    <t>审核指标</t>
  </si>
  <si>
    <t>计算结果</t>
  </si>
  <si>
    <t>是否审核</t>
  </si>
  <si>
    <t>审核系数</t>
  </si>
  <si>
    <t>是否审核通过</t>
  </si>
  <si>
    <t>说明</t>
  </si>
  <si>
    <t>下限</t>
  </si>
  <si>
    <t xml:space="preserve">上限</t>
  </si>
  <si>
    <t>一、上年结余核对</t>
  </si>
  <si>
    <t xml:space="preserve">    1.1   上年结余核对</t>
  </si>
  <si>
    <t>2017年决算年末滚存结余</t>
  </si>
  <si>
    <t>2018年预计执行数上年结余</t>
  </si>
  <si>
    <t>差额</t>
  </si>
  <si>
    <t>Y</t>
  </si>
  <si>
    <t>是</t>
  </si>
  <si>
    <t>二、与调整预算数比照（无调整预算则比照预算数）</t>
  </si>
  <si>
    <t xml:space="preserve">    2.1   基本养老保险费收入</t>
  </si>
  <si>
    <t>2018年调整预算数</t>
  </si>
  <si>
    <t>2018年预计执行数</t>
  </si>
  <si>
    <t>预算执行率(%)</t>
  </si>
  <si>
    <t>95.00%</t>
  </si>
  <si>
    <t>105.00%</t>
  </si>
  <si>
    <t>否</t>
  </si>
  <si>
    <t xml:space="preserve">    2.2   财政补贴收入</t>
  </si>
  <si>
    <t xml:space="preserve">    2.3   基本养老金支出</t>
  </si>
  <si>
    <t>三、与前三季度累计执行数比照</t>
  </si>
  <si>
    <t xml:space="preserve">    3.1.1 基本养老保险费收入</t>
  </si>
  <si>
    <t>2018年1-3季度累计执行数</t>
  </si>
  <si>
    <t>三季度累计执行数占全年执行数比例(%)</t>
  </si>
  <si>
    <t>65.00%</t>
  </si>
  <si>
    <t>80.00%</t>
  </si>
  <si>
    <t xml:space="preserve">    3.1.2 财政补贴收入</t>
  </si>
  <si>
    <t xml:space="preserve">    3.2.1 基本养老金支出</t>
  </si>
  <si>
    <t xml:space="preserve">    3.2.2 丧葬抚恤补助支出</t>
  </si>
  <si>
    <t xml:space="preserve">    3.3.1 参保人数</t>
  </si>
  <si>
    <t>90.00%</t>
  </si>
  <si>
    <t xml:space="preserve">    3.3.2 在职人数</t>
  </si>
  <si>
    <t xml:space="preserve">    3.3.3 实际缴费人数</t>
  </si>
  <si>
    <t xml:space="preserve">    3.3.4 退休退职人数</t>
  </si>
  <si>
    <t xml:space="preserve">    3.3.5 离休人数</t>
  </si>
  <si>
    <t xml:space="preserve">    3.4.1 单位缴费基数总额</t>
  </si>
  <si>
    <t xml:space="preserve">    3.4.2 个人缴费基数总额</t>
  </si>
  <si>
    <t xml:space="preserve">    3.4.3 以个人身份参保缴费人员缴费基数总额</t>
  </si>
  <si>
    <t>四、与上年决算数比照</t>
  </si>
  <si>
    <t xml:space="preserve">    4.1.1 基本养老保险费收入</t>
  </si>
  <si>
    <t>2017年决算数</t>
  </si>
  <si>
    <t>增幅(%)</t>
  </si>
  <si>
    <t>5.00%</t>
  </si>
  <si>
    <t>30.00%</t>
  </si>
  <si>
    <t>2017年被征地农民一次性补缴103040000元，2018年一次性补缴只有25860000元，故2017年基本养老保险费收入过大，2018年相比2017年增幅为负</t>
  </si>
  <si>
    <t xml:space="preserve">    4.1.2 财政补贴收入</t>
  </si>
  <si>
    <t>0.00%</t>
  </si>
  <si>
    <t xml:space="preserve">    4.2.1 基本养老金支出</t>
  </si>
  <si>
    <t>20.00%</t>
  </si>
  <si>
    <t xml:space="preserve">    4.2.2 丧葬抚恤补助支出</t>
  </si>
  <si>
    <t xml:space="preserve">    4.3.1 参保人数</t>
  </si>
  <si>
    <t xml:space="preserve">    4.3.2 在职人数</t>
  </si>
  <si>
    <t xml:space="preserve">    4.3.3 实际缴费人数</t>
  </si>
  <si>
    <t xml:space="preserve">    4.3.4 退休退职人数</t>
  </si>
  <si>
    <t>10.00%</t>
  </si>
  <si>
    <t xml:space="preserve">    4.3.5 离休人数</t>
  </si>
  <si>
    <t xml:space="preserve">    4.4.1 单位缴费基数总额</t>
  </si>
  <si>
    <t xml:space="preserve">    4.4.2 个人缴费基数总额</t>
  </si>
  <si>
    <t xml:space="preserve">    4.4.3 以个人身份参保缴费人员缴费基数总额</t>
  </si>
  <si>
    <t>2019年度企业职工基本养老保险基金预算审核情况</t>
  </si>
  <si>
    <t xml:space="preserve">社预审02表    </t>
  </si>
  <si>
    <t xml:space="preserve">金额单位：元    </t>
  </si>
  <si>
    <t>项目说明</t>
  </si>
  <si>
    <t>原因</t>
  </si>
  <si>
    <t>一、收入情况</t>
  </si>
  <si>
    <t xml:space="preserve">    1.1   保险费收入</t>
  </si>
  <si>
    <t>--</t>
  </si>
  <si>
    <t>增减额</t>
  </si>
  <si>
    <t>增减率(%)</t>
  </si>
  <si>
    <t xml:space="preserve">    1.1.1 应缴当期收入</t>
  </si>
  <si>
    <t>[应缴当期收入]=[缴纳当年基本养老保险费]+[当年新增欠费]</t>
  </si>
  <si>
    <t xml:space="preserve">    1.1.2 实缴当期收入</t>
  </si>
  <si>
    <t>[实缴当期收入]=[缴纳当年基本养老保险费]</t>
  </si>
  <si>
    <t xml:space="preserve">    1.1.3 一次性补缴收入</t>
  </si>
  <si>
    <t xml:space="preserve">    1.1.4 预缴收入</t>
  </si>
  <si>
    <t xml:space="preserve">    1.1.5 清欠情况</t>
  </si>
  <si>
    <t xml:space="preserve">    1.1.5.1 年初欠费</t>
  </si>
  <si>
    <t xml:space="preserve">    1.1.5.2 补缴以前年度欠费收入</t>
  </si>
  <si>
    <t xml:space="preserve">    1.1.5.3 当年新增欠费</t>
  </si>
  <si>
    <t xml:space="preserve">    1.1.5.4 年末欠费</t>
  </si>
  <si>
    <t xml:space="preserve">    1.1.5.5 欠费增幅</t>
  </si>
  <si>
    <t>[欠费增幅]=[年末欠费]÷[年初欠费]-1</t>
  </si>
  <si>
    <t>隆德县：我县2017年年末欠费较多，征地农民核定后没有及时缴费，2018年和2019年预计均有欠费，且高于100万元。</t>
  </si>
  <si>
    <t xml:space="preserve">    1.1.5.6 清欠比例</t>
  </si>
  <si>
    <t>[清欠比例]=[补缴以前年度欠费收入]÷[年初欠费]</t>
  </si>
  <si>
    <t xml:space="preserve">    1.2   基金收益</t>
  </si>
  <si>
    <t xml:space="preserve">    1.2.1 利息收入</t>
  </si>
  <si>
    <t xml:space="preserve">    1.2.2 委托投资收益</t>
  </si>
  <si>
    <t xml:space="preserve">    1.2.3 基金总收益率(%)</t>
  </si>
  <si>
    <t>[基金总收益率]=([利息收入]+[委托投资收益])÷(([上年结余]+[年末滚存结余])÷2)</t>
  </si>
  <si>
    <t xml:space="preserve">    1.2.4 利息收益率(%)</t>
  </si>
  <si>
    <t>[利息收益率]=[利息收入]÷(([上年结余]+[年末滚存结余])÷2)</t>
  </si>
  <si>
    <t xml:space="preserve">    1.3   财政补贴收入</t>
  </si>
  <si>
    <t xml:space="preserve">    1.3.1中央财政补贴收入</t>
  </si>
  <si>
    <t>[中央财政补贴收入]=[财政补贴收入]-[其中：本级财政补贴]</t>
  </si>
  <si>
    <t xml:space="preserve">    1.4   其他收入</t>
  </si>
  <si>
    <t>[其他收入]如有数据应说明</t>
  </si>
  <si>
    <t>滞纳金收入</t>
  </si>
  <si>
    <t xml:space="preserve">    1.5   转移收入</t>
  </si>
  <si>
    <t>二、支出情况</t>
  </si>
  <si>
    <t xml:space="preserve">    2.1   基本养老金支出</t>
  </si>
  <si>
    <t xml:space="preserve">    2.1.1 人均养老金支出</t>
  </si>
  <si>
    <t>[人均养老金支出]=[基本养老金支出]÷[离退休人数]</t>
  </si>
  <si>
    <t>4.00%</t>
  </si>
  <si>
    <t>6.00%</t>
  </si>
  <si>
    <t xml:space="preserve">    2.2   医疗补助金支出</t>
  </si>
  <si>
    <t>[实现医保全覆盖地区不再列支医疗补助金]如有数据请核实</t>
  </si>
  <si>
    <t xml:space="preserve">    2.2   丧葬抚恤补助支出</t>
  </si>
  <si>
    <t xml:space="preserve">    2.2.1 人均丧葬抚恤补助支出</t>
  </si>
  <si>
    <t>[人均丧葬抚恤补助支出]=[丧葬抚恤补助支出]÷[当年死亡退休退职人员]</t>
  </si>
  <si>
    <t xml:space="preserve">    2.3   其他支出</t>
  </si>
  <si>
    <t>[其他支出]如有数据应进行说明</t>
  </si>
  <si>
    <t xml:space="preserve">    2.4   转移支出</t>
  </si>
  <si>
    <t>三、基金结余</t>
  </si>
  <si>
    <t xml:space="preserve">    3.1   当期结余情况</t>
  </si>
  <si>
    <t>-</t>
  </si>
  <si>
    <t xml:space="preserve">    3.2   累计结余情况</t>
  </si>
  <si>
    <t xml:space="preserve">    3.3   年末基金支付能力(月)</t>
  </si>
  <si>
    <t>[年末基金支付能力(月)]=[年末滚存结余]÷[本年支出小计]×12</t>
  </si>
  <si>
    <t>四、人员情况</t>
  </si>
  <si>
    <t xml:space="preserve">    4.1   在职职工数</t>
  </si>
  <si>
    <t xml:space="preserve">    4.1.1 个人身份参保人数</t>
  </si>
  <si>
    <t xml:space="preserve">    4.1.2 单位职工在职参保人数</t>
  </si>
  <si>
    <t>[单位职工在职参保人数]=[在职职工数]-[个人身份参保人数]</t>
  </si>
  <si>
    <t xml:space="preserve">    4.1.3 单位职工参保人数占总在职人数比例(%)</t>
  </si>
  <si>
    <t>[单位职工参保人数占总在职人数比例]=[单位职工在职参保人数]÷[在职职工数]</t>
  </si>
  <si>
    <t xml:space="preserve">    4.2   实际缴费人数</t>
  </si>
  <si>
    <t xml:space="preserve">    4.2.1 个人身份实际缴费人数</t>
  </si>
  <si>
    <t xml:space="preserve">    4.2.2 单位职工实际缴费人数</t>
  </si>
  <si>
    <t>[单位职工实际缴费人数]=[实际缴费人数]-[个人身份实际缴费人数]</t>
  </si>
  <si>
    <t xml:space="preserve">    4.2.3 单位职工缴费人数占总缴费人数比例(%)</t>
  </si>
  <si>
    <t>"[单位职工缴费人数占总缴费人数比例]=[单位职工实际缴费人数]÷[实际缴费人数]"</t>
  </si>
  <si>
    <t xml:space="preserve">    4.3   缴费人数占在职参保人数比例(%)</t>
  </si>
  <si>
    <t>"[缴费人数占在职参保人数比例]=[个人身份实际缴费人数]÷[实际缴费人数]"</t>
  </si>
  <si>
    <t>由于经济下行我县大部分国有企业已通过改制成为私营企业或破产，改制后仍存在的企业规模小，企业效益低迷，缴费能力偏低加之缴费基数上调，部分单位参保人员中断缴费，故缴费人数占在职参保人数比例增幅不大</t>
  </si>
  <si>
    <t xml:space="preserve">    4.3.1 个人身份缴费人数占个人身份参保人数比例(%)</t>
  </si>
  <si>
    <t>[个人身份缴费人数占在职参保人数比例]=[个人身份实际缴费人数]÷[个人身份参保人数]</t>
  </si>
  <si>
    <t xml:space="preserve">    4.3.2 单位职工缴费人数占单位职工在职参保人数比例(%)</t>
  </si>
  <si>
    <t>[单位职工缴费人数占在职参保人数比例]=[单位职工实际缴费人数]÷[单位职工在职参保人数]</t>
  </si>
  <si>
    <t xml:space="preserve">    4.4   退休退职人数</t>
  </si>
  <si>
    <t xml:space="preserve">    4.5   离休人数</t>
  </si>
  <si>
    <t>[离休人数]不应再有增长</t>
  </si>
  <si>
    <t>五、基数情况</t>
  </si>
  <si>
    <t xml:space="preserve">    5.1   个人缴费基数总额</t>
  </si>
  <si>
    <t xml:space="preserve">    5.1.1 单位缴费基数总额</t>
  </si>
  <si>
    <t xml:space="preserve">    5.1.2 以个人身份参保人员缴费基数总额</t>
  </si>
  <si>
    <t xml:space="preserve">    5.1.3 单位职工个人缴费基数总额(个人基数总额-个人身份基数总额)</t>
  </si>
  <si>
    <t>[单位职工个人缴费基数总额]=[个人基数总额]-[个人身份基数总额]</t>
  </si>
  <si>
    <t xml:space="preserve">    5.1.4 个人缴费基数总额同单位和个人身份缴费基数总额之和的差异率(%)</t>
  </si>
  <si>
    <t>[个人缴费基数总额同单位和个人身份缴费基数总额之和的差异率]=[个人缴费基数总额]÷([单位缴费基数总额]+[个人身份缴费基数总额])-1</t>
  </si>
  <si>
    <t xml:space="preserve">    5.1.5 单位职工个人缴费基数总额占个人缴费基数总额比例(%)</t>
  </si>
  <si>
    <t>[单位职工个人缴费基数总额占个人缴费基数总额比例]=[单位职工个人缴费基数总额]÷[个人缴费基数总额]</t>
  </si>
  <si>
    <t xml:space="preserve">    5.2   人均个人缴费基数</t>
  </si>
  <si>
    <t>[人均个人缴费基数]=[个人缴费基数总额]÷[实际缴费人数]</t>
  </si>
  <si>
    <t xml:space="preserve">    5.2.1 人均个人缴费基数占社平(%)</t>
  </si>
  <si>
    <t>[人均个人缴费基数占社平]=[人均个人缴费基数]÷[统筹地区社会平均工资]</t>
  </si>
  <si>
    <t xml:space="preserve">    5.3   人均个人身份缴费基数</t>
  </si>
  <si>
    <t>[人均个人身份缴费基数]=[个人身份缴费基数总额]÷[个人身份实际缴费人数]</t>
  </si>
  <si>
    <t xml:space="preserve">    5.3.1 人均个人身份缴费基数占社平(%)</t>
  </si>
  <si>
    <t>[人均个人身份缴费基数占社平]=[人均个人身份缴费基数]÷[统筹地区社会平均工资]</t>
  </si>
  <si>
    <t>我县大多数单位职工上年度应发工资达不到上年度社平工资60%，所以我县缴费工资占平均工资比例至少达到50%</t>
  </si>
  <si>
    <t xml:space="preserve">    5.4   人均单位职工缴费基数</t>
  </si>
  <si>
    <t>[人均单位职工缴费基数]=[单位职工个人缴费基数总额]÷[单位职工实际缴费人数]</t>
  </si>
  <si>
    <t xml:space="preserve">    5.4.1 人均单位职工缴费基数占社平(%)</t>
  </si>
  <si>
    <t>[人均单位职工缴费基数占社平]=[人均单位职工缴费基数]÷[统筹地区社会平均工资]</t>
  </si>
  <si>
    <t xml:space="preserve">    5.5   统筹地区社会平均工资</t>
  </si>
  <si>
    <t>统筹地区社会平均工资应在合理区间</t>
  </si>
  <si>
    <t>5%</t>
  </si>
  <si>
    <t>15%</t>
  </si>
  <si>
    <t>六、综合计算结果</t>
  </si>
  <si>
    <t xml:space="preserve">    6.1   供养比(%)</t>
  </si>
  <si>
    <t>[供养比]=[在职人数]÷[离退休人数]</t>
  </si>
  <si>
    <t xml:space="preserve">    6.2   替代率(%)</t>
  </si>
  <si>
    <t>[替代率]=[人均基本养老金支出]÷[人均个人缴费基数]</t>
  </si>
  <si>
    <t xml:space="preserve">    6.3   缴费率(%)</t>
  </si>
  <si>
    <t>[缴费率]=[保险费收入]÷[个人缴费基数总额]</t>
  </si>
  <si>
    <t xml:space="preserve">    6.3.1 应缴缴费率(%)</t>
  </si>
  <si>
    <t>[应缴缴费率]=[当期应缴收入]÷[个人缴费基数总额]</t>
  </si>
</sst>
</file>

<file path=xl/styles.xml><?xml version="1.0" encoding="utf-8"?>
<styleSheet xmlns="http://schemas.openxmlformats.org/spreadsheetml/2006/main">
  <numFmts count="18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.00_ ;-#,##0.00;;"/>
    <numFmt numFmtId="179" formatCode="#,##0.00_ ;-#,##0.00"/>
    <numFmt numFmtId="180" formatCode="0.00%;-0.00%"/>
    <numFmt numFmtId="181" formatCode="0.00_ ;-0.00"/>
  </numFmts>
  <fonts count="30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 indexed="8"/>
      <sz val="12"/>
    </font>
    <font>
      <name val="宋体"/>
      <charset val="1"/>
      <b/>
      <color indexed="8"/>
      <sz val="30"/>
    </font>
    <font>
      <name val="宋体"/>
      <charset val="1"/>
      <color indexed="8"/>
      <sz val="27"/>
    </font>
    <font>
      <name val="黑体"/>
      <charset val="1"/>
      <color indexed="8"/>
      <sz val="41"/>
    </font>
    <font>
      <name val="宋体"/>
      <charset val="1"/>
      <b/>
      <color indexed="8"/>
      <sz val="25"/>
    </font>
    <font>
      <name val="宋体"/>
      <charset val="1"/>
      <color/>
      <sz val="12"/>
    </font>
    <font>
      <name val="宋体"/>
      <charset val="1"/>
      <b/>
      <color indexed="8"/>
      <sz val="41"/>
    </font>
    <font>
      <name val="宋体"/>
      <charset val="1"/>
      <color indexed="8"/>
      <sz val="18"/>
    </font>
    <font>
      <name val="宋体"/>
      <charset val="1"/>
      <color indexed="8"/>
      <sz val="21"/>
    </font>
    <font>
      <name val="宋体"/>
      <charset val="1"/>
      <color indexed="8"/>
      <sz val="29"/>
    </font>
    <font>
      <name val="宋体"/>
      <charset val="1"/>
      <color indexed="8"/>
      <sz val="24"/>
    </font>
    <font>
      <name val="宋体"/>
      <charset val="1"/>
      <b/>
      <color indexed="8"/>
      <sz val="71"/>
    </font>
    <font>
      <name val="宋体"/>
      <charset val="1"/>
      <b/>
      <color indexed="8"/>
      <sz val="39"/>
    </font>
    <font>
      <name val="宋体"/>
      <charset val="1"/>
      <color indexed="8"/>
      <sz val="17"/>
    </font>
    <font>
      <name val="宋体"/>
      <charset val="1"/>
      <b/>
      <color indexed="8"/>
      <sz val="32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Arial Narrow"/>
      <charset val="1"/>
      <color indexed="8"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12"/>
    </font>
    <font>
      <name val="宋体"/>
      <charset val="1"/>
      <b/>
      <color indexed="8"/>
      <sz val="11"/>
    </font>
    <font>
      <name val="宋体"/>
      <charset val="1"/>
      <color indexed="8"/>
      <sz val="10"/>
    </font>
    <font>
      <name val="仿宋"/>
      <charset val="1"/>
      <color indexed="8"/>
      <sz val="11"/>
    </font>
    <font>
      <name val="宋体"/>
      <charset val="1"/>
      <b/>
      <color indexed="8"/>
      <sz val="10"/>
    </font>
    <font>
      <name val="宋体"/>
      <charset val="1"/>
      <color indexed="10"/>
      <sz val="10"/>
    </font>
  </fonts>
  <fills count="313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00"/>
        <bgColor indexed="64"/>
      </patternFill>
    </fill>
    <fill>
      <patternFill patternType="solid">
        <fgColor rgb="33CCCC"/>
        <bgColor indexed="64"/>
      </patternFill>
    </fill>
    <fill>
      <patternFill patternType="solid">
        <fgColor rgb="99CC00"/>
        <bgColor indexed="64"/>
      </patternFill>
    </fill>
    <fill>
      <patternFill patternType="solid">
        <fgColor rgb="80FFFF"/>
        <bgColor indexed="64"/>
      </patternFill>
    </fill>
    <fill>
      <patternFill patternType="solid">
        <fgColor rgb="00FF80"/>
        <bgColor indexed="64"/>
      </patternFill>
    </fill>
  </fills>
  <borders count="306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medium">
        <color indexed="8"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medium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579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8" fillId="27" borderId="26" xfId="0">
      <alignment horizontal="center" vertical="center"/>
    </xf>
    <xf numFmtId="0" fontId="9" fillId="28" borderId="27" xfId="0">
      <alignment horizontal="center"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9" fillId="33" borderId="32" xfId="0">
      <alignment horizontal="left"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10" fillId="36" borderId="35" xfId="0"/>
    <xf numFmtId="0" fontId="5" fillId="37" borderId="36" xfId="0">
      <alignment vertical="center"/>
    </xf>
    <xf numFmtId="0" fontId="11" fillId="38" borderId="37" xfId="0">
      <alignment horizontal="left" vertical="center"/>
    </xf>
    <xf numFmtId="0" fontId="5" fillId="39" borderId="38" xfId="0">
      <alignment vertical="center"/>
    </xf>
    <xf numFmtId="0" fontId="12" fillId="40" borderId="39" xfId="0">
      <alignment vertical="center"/>
    </xf>
    <xf numFmtId="0" fontId="5" fillId="41" borderId="40" xfId="0">
      <alignment horizontal="center" vertical="center"/>
    </xf>
    <xf numFmtId="0" fontId="5" fillId="42" borderId="41" xfId="0">
      <alignment vertical="center" wrapText="1"/>
    </xf>
    <xf numFmtId="0" fontId="5" fillId="43" borderId="42" xfId="0">
      <alignment horizontal="center" vertical="center"/>
    </xf>
    <xf numFmtId="0" fontId="5" fillId="44" borderId="43" xfId="0"/>
    <xf numFmtId="0" fontId="10" fillId="45" borderId="44" xfId="0"/>
    <xf numFmtId="0" fontId="10" fillId="46" borderId="45" xfId="0">
      <alignment horizontal="center" vertical="center"/>
    </xf>
    <xf numFmtId="0" fontId="5" fillId="47" borderId="46" xfId="0"/>
    <xf numFmtId="0" fontId="13" fillId="48" borderId="47" xfId="0">
      <alignment horizontal="center" vertical="center"/>
    </xf>
    <xf numFmtId="0" fontId="13" fillId="49" borderId="48" xfId="0">
      <alignment horizontal="center" vertical="center"/>
    </xf>
    <xf numFmtId="0" fontId="5" fillId="50" borderId="49" xfId="0"/>
    <xf numFmtId="0" fontId="13" fillId="51" borderId="50" xfId="0"/>
    <xf numFmtId="0" fontId="13" fillId="52" borderId="51" xfId="0"/>
    <xf numFmtId="0" fontId="13" fillId="53" borderId="52" xfId="0">
      <alignment horizontal="center" vertical="center"/>
    </xf>
    <xf numFmtId="0" fontId="5" fillId="54" borderId="53" xfId="0"/>
    <xf numFmtId="0" fontId="13" fillId="55" borderId="54" xfId="0"/>
    <xf numFmtId="0" fontId="7" fillId="56" borderId="55" xfId="0">
      <alignment vertical="center"/>
    </xf>
    <xf numFmtId="0" fontId="14" fillId="57" borderId="56" xfId="0">
      <alignment horizontal="center" vertical="center"/>
    </xf>
    <xf numFmtId="0" fontId="7" fillId="58" borderId="57" xfId="0"/>
    <xf numFmtId="0" fontId="15" fillId="59" borderId="58" xfId="0">
      <alignment vertical="center"/>
    </xf>
    <xf numFmtId="0" fontId="16" fillId="60" borderId="59" xfId="0">
      <alignment horizontal="center" vertical="center"/>
    </xf>
    <xf numFmtId="0" fontId="17" fillId="61" borderId="60" xfId="0">
      <alignment horizontal="center" vertical="center"/>
    </xf>
    <xf numFmtId="0" fontId="18" fillId="62" borderId="61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18" fillId="65" borderId="64" xfId="0"/>
    <xf numFmtId="49" fontId="5" fillId="66" borderId="65" xfId="0">
      <alignment horizontal="left"/>
    </xf>
    <xf numFmtId="0" fontId="5" fillId="67" borderId="66" xfId="0">
      <alignment horizontal="left"/>
    </xf>
    <xf numFmtId="14" fontId="5" fillId="68" borderId="67" xfId="0">
      <alignment horizontal="left"/>
    </xf>
    <xf numFmtId="0" fontId="19" fillId="69" borderId="68" xfId="0">
      <alignment vertical="center"/>
    </xf>
    <xf numFmtId="0" fontId="5" fillId="70" borderId="69" xfId="0"/>
    <xf numFmtId="0" fontId="14" fillId="71" borderId="70" xfId="0">
      <alignment horizontal="center" vertical="center"/>
    </xf>
    <xf numFmtId="0" fontId="20" fillId="72" borderId="71" xfId="0">
      <alignment horizontal="center" vertical="center"/>
    </xf>
    <xf numFmtId="0" fontId="21" fillId="73" borderId="72" xfId="0"/>
    <xf numFmtId="0" fontId="5" fillId="74" borderId="73" xfId="0">
      <alignment vertical="center"/>
    </xf>
    <xf numFmtId="0" fontId="5" fillId="75" borderId="74" xfId="0">
      <alignment horizontal="right" vertical="center"/>
    </xf>
    <xf numFmtId="0" fontId="5" fillId="76" borderId="75" xfId="0">
      <alignment horizontal="right"/>
    </xf>
    <xf numFmtId="0" fontId="22" fillId="77" borderId="76" xfId="0">
      <alignment vertical="center"/>
    </xf>
    <xf numFmtId="0" fontId="5" fillId="78" borderId="77" xfId="0">
      <alignment vertical="center"/>
    </xf>
    <xf numFmtId="0" fontId="22" fillId="79" borderId="78" xfId="0">
      <alignment vertical="center"/>
    </xf>
    <xf numFmtId="0" fontId="22" fillId="80" borderId="79" xfId="0">
      <alignment vertical="center"/>
    </xf>
    <xf numFmtId="0" fontId="10" fillId="81" borderId="80" xfId="0"/>
    <xf numFmtId="0" fontId="5" fillId="82" borderId="81" xfId="0">
      <alignment horizontal="right" vertical="center"/>
    </xf>
    <xf numFmtId="0" fontId="5" fillId="83" borderId="82" xfId="0">
      <alignment horizontal="right" vertical="center"/>
    </xf>
    <xf numFmtId="0" fontId="5" fillId="84" borderId="83" xfId="0">
      <alignment horizontal="center" vertical="center"/>
    </xf>
    <xf numFmtId="0" fontId="5" fillId="85" borderId="84" xfId="0">
      <alignment horizontal="center" vertical="center" wrapText="1"/>
    </xf>
    <xf numFmtId="0" fontId="5" fillId="86" borderId="85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9" borderId="88" xfId="0">
      <alignment horizontal="left" vertical="center"/>
    </xf>
    <xf numFmtId="178" fontId="5" fillId="90" borderId="89" xfId="0">
      <alignment horizontal="right" vertical="center"/>
    </xf>
    <xf numFmtId="178" fontId="5" fillId="91" borderId="90" xfId="0">
      <alignment horizontal="right" vertical="center"/>
    </xf>
    <xf numFmtId="178" fontId="5" fillId="92" borderId="91" xfId="0">
      <alignment horizontal="right" vertical="center"/>
    </xf>
    <xf numFmtId="178" fontId="5" fillId="93" borderId="92" xfId="0">
      <alignment horizontal="righ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178" fontId="5" fillId="96" borderId="95" xfId="0">
      <alignment horizontal="right" vertical="center"/>
    </xf>
    <xf numFmtId="178" fontId="5" fillId="97" borderId="96" xfId="0">
      <alignment horizontal="center" vertical="center"/>
    </xf>
    <xf numFmtId="178" fontId="5" fillId="98" borderId="97" xfId="0">
      <alignment horizontal="center" vertical="center"/>
    </xf>
    <xf numFmtId="0" fontId="5" fillId="99" borderId="98" xfId="0">
      <alignment horizontal="right" vertical="center"/>
    </xf>
    <xf numFmtId="0" fontId="23" fillId="100" borderId="99" xfId="0">
      <alignment horizontal="center" vertical="center"/>
    </xf>
    <xf numFmtId="0" fontId="5" fillId="101" borderId="100" xfId="0">
      <alignment horizontal="center" vertical="center"/>
    </xf>
    <xf numFmtId="0" fontId="5" fillId="102" borderId="101" xfId="0">
      <alignment horizontal="center" vertical="center"/>
    </xf>
    <xf numFmtId="178" fontId="5" fillId="103" borderId="102" xfId="0">
      <alignment horizontal="right"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179" fontId="5" fillId="106" borderId="105" xfId="0">
      <alignment horizontal="right" vertical="center"/>
    </xf>
    <xf numFmtId="179" fontId="5" fillId="107" borderId="106" xfId="0">
      <alignment horizontal="right" vertical="center"/>
    </xf>
    <xf numFmtId="178" fontId="5" fillId="108" borderId="107" xfId="0">
      <alignment horizontal="right" vertical="center"/>
    </xf>
    <xf numFmtId="178" fontId="5" fillId="109" borderId="108" xfId="0">
      <alignment horizontal="right" vertical="center"/>
    </xf>
    <xf numFmtId="0" fontId="5" fillId="110" borderId="109" xfId="0">
      <alignment vertical="center"/>
    </xf>
    <xf numFmtId="179" fontId="5" fillId="111" borderId="110" xfId="0">
      <alignment horizontal="center" vertical="center"/>
    </xf>
    <xf numFmtId="179" fontId="5" fillId="112" borderId="111" xfId="0">
      <alignment horizontal="center" vertical="center"/>
    </xf>
    <xf numFmtId="0" fontId="5" fillId="113" borderId="112" xfId="0">
      <alignment vertical="center"/>
    </xf>
    <xf numFmtId="178" fontId="5" fillId="114" borderId="113" xfId="0">
      <alignment horizontal="right" vertical="center"/>
    </xf>
    <xf numFmtId="178" fontId="5" fillId="115" borderId="114" xfId="0">
      <alignment horizontal="right" vertical="center"/>
    </xf>
    <xf numFmtId="0" fontId="5" fillId="116" borderId="115" xfId="0">
      <alignment vertical="center"/>
    </xf>
    <xf numFmtId="178" fontId="5" fillId="117" borderId="116" xfId="0">
      <alignment horizontal="right" vertical="center"/>
    </xf>
    <xf numFmtId="0" fontId="5" fillId="118" borderId="117" xfId="0">
      <alignment horizontal="center" vertical="center"/>
    </xf>
    <xf numFmtId="0" fontId="5" fillId="119" borderId="118" xfId="0">
      <alignment vertical="center"/>
    </xf>
    <xf numFmtId="178" fontId="5" fillId="120" borderId="119" xfId="0">
      <alignment horizontal="right" vertical="center"/>
    </xf>
    <xf numFmtId="179" fontId="5" fillId="121" borderId="120" xfId="0">
      <alignment horizontal="right" vertical="center"/>
    </xf>
    <xf numFmtId="179" fontId="5" fillId="122" borderId="121" xfId="0">
      <alignment horizontal="right" vertical="center"/>
    </xf>
    <xf numFmtId="179" fontId="5" fillId="123" borderId="122" xfId="0">
      <alignment horizontal="right" vertical="center"/>
    </xf>
    <xf numFmtId="179" fontId="5" fillId="124" borderId="123" xfId="0">
      <alignment horizontal="right" vertical="center"/>
    </xf>
    <xf numFmtId="0" fontId="5" fillId="125" borderId="124" xfId="0">
      <alignment vertical="center"/>
    </xf>
    <xf numFmtId="178" fontId="5" fillId="126" borderId="125" xfId="0">
      <alignment horizontal="right" vertical="center"/>
    </xf>
    <xf numFmtId="178" fontId="5" fillId="127" borderId="126" xfId="0">
      <alignment horizontal="center" vertical="center"/>
    </xf>
    <xf numFmtId="178" fontId="5" fillId="128" borderId="127" xfId="0">
      <alignment horizontal="center" vertical="center"/>
    </xf>
    <xf numFmtId="179" fontId="5" fillId="129" borderId="128" xfId="0">
      <alignment horizontal="right" vertical="center"/>
    </xf>
    <xf numFmtId="0" fontId="5" fillId="130" borderId="129" xfId="0">
      <alignment vertical="center"/>
    </xf>
    <xf numFmtId="0" fontId="24" fillId="131" borderId="130" xfId="0">
      <alignment horizontal="center" vertical="center"/>
    </xf>
    <xf numFmtId="0" fontId="5" fillId="132" borderId="131" xfId="0">
      <alignment vertical="center"/>
    </xf>
    <xf numFmtId="0" fontId="5" fillId="133" borderId="132" xfId="0">
      <alignment vertical="center"/>
    </xf>
    <xf numFmtId="178" fontId="5" fillId="134" borderId="133" xfId="0">
      <alignment horizontal="right" vertical="center"/>
    </xf>
    <xf numFmtId="178" fontId="5" fillId="135" borderId="134" xfId="0">
      <alignment vertical="center"/>
    </xf>
    <xf numFmtId="0" fontId="5" fillId="136" borderId="135" xfId="0">
      <alignment vertical="center"/>
    </xf>
    <xf numFmtId="178" fontId="5" fillId="137" borderId="136" xfId="0">
      <alignment horizontal="right" vertical="center"/>
    </xf>
    <xf numFmtId="178" fontId="5" fillId="138" borderId="137" xfId="0">
      <alignment horizontal="center" vertical="center"/>
    </xf>
    <xf numFmtId="178" fontId="5" fillId="139" borderId="138" xfId="0">
      <alignment horizontal="center" vertical="center"/>
    </xf>
    <xf numFmtId="0" fontId="5" fillId="140" borderId="139" xfId="0">
      <alignment vertical="center"/>
    </xf>
    <xf numFmtId="178" fontId="5" fillId="141" borderId="140" xfId="0">
      <alignment horizontal="center" vertical="center"/>
    </xf>
    <xf numFmtId="178" fontId="5" fillId="142" borderId="141" xfId="0">
      <alignment horizontal="right" vertical="center"/>
    </xf>
    <xf numFmtId="0" fontId="5" fillId="143" borderId="142" xfId="0">
      <alignment horizontal="center" vertical="center"/>
    </xf>
    <xf numFmtId="0" fontId="10" fillId="144" borderId="143" xfId="0"/>
    <xf numFmtId="0" fontId="5" fillId="145" borderId="144" xfId="0">
      <alignment vertical="center"/>
    </xf>
    <xf numFmtId="0" fontId="5" fillId="146" borderId="145" xfId="0">
      <alignment horizontal="right"/>
    </xf>
    <xf numFmtId="0" fontId="10" fillId="147" borderId="146" xfId="0">
      <alignment horizontal="right"/>
    </xf>
    <xf numFmtId="0" fontId="5" fillId="148" borderId="147" xfId="0">
      <alignment horizontal="center" vertical="center"/>
    </xf>
    <xf numFmtId="0" fontId="10" fillId="149" borderId="148" xfId="0"/>
    <xf numFmtId="0" fontId="5" fillId="150" borderId="149" xfId="0">
      <alignment horizontal="center" vertical="center"/>
    </xf>
    <xf numFmtId="0" fontId="5" fillId="151" borderId="150" xfId="0">
      <alignment vertical="center"/>
    </xf>
    <xf numFmtId="0" fontId="5" fillId="152" borderId="151" xfId="0">
      <alignment horizontal="center" vertical="center"/>
    </xf>
    <xf numFmtId="0" fontId="5" fillId="153" borderId="152" xfId="0">
      <alignment horizontal="left" vertical="center"/>
    </xf>
    <xf numFmtId="0" fontId="5" fillId="154" borderId="153" xfId="0">
      <alignment vertical="center"/>
    </xf>
    <xf numFmtId="178" fontId="5" fillId="155" borderId="154" xfId="0">
      <alignment horizontal="right" vertical="center"/>
    </xf>
    <xf numFmtId="178" fontId="5" fillId="156" borderId="155" xfId="0">
      <alignment horizontal="right" vertical="center"/>
    </xf>
    <xf numFmtId="178" fontId="5" fillId="157" borderId="156" xfId="0">
      <alignment horizontal="right" vertical="center"/>
    </xf>
    <xf numFmtId="179" fontId="5" fillId="158" borderId="157" xfId="0">
      <alignment horizontal="center" vertical="center"/>
    </xf>
    <xf numFmtId="179" fontId="5" fillId="159" borderId="158" xfId="0">
      <alignment horizontal="center" vertical="center"/>
    </xf>
    <xf numFmtId="179" fontId="5" fillId="160" borderId="159" xfId="0">
      <alignment horizontal="center" vertical="center"/>
    </xf>
    <xf numFmtId="178" fontId="5" fillId="161" borderId="160" xfId="0">
      <alignment horizontal="right" vertical="center"/>
    </xf>
    <xf numFmtId="179" fontId="5" fillId="162" borderId="161" xfId="0">
      <alignment horizontal="center" vertical="center"/>
    </xf>
    <xf numFmtId="179" fontId="5" fillId="163" borderId="162" xfId="0">
      <alignment horizontal="center" vertical="center"/>
    </xf>
    <xf numFmtId="179" fontId="5" fillId="164" borderId="163" xfId="0">
      <alignment horizontal="center" vertical="center"/>
    </xf>
    <xf numFmtId="179" fontId="5" fillId="165" borderId="164" xfId="0">
      <alignment horizontal="center" vertical="center"/>
    </xf>
    <xf numFmtId="178" fontId="5" fillId="166" borderId="165" xfId="0">
      <alignment horizontal="right" vertical="center"/>
    </xf>
    <xf numFmtId="178" fontId="5" fillId="167" borderId="166" xfId="0">
      <alignment horizontal="right" vertical="center"/>
    </xf>
    <xf numFmtId="179" fontId="5" fillId="168" borderId="167" xfId="0">
      <alignment horizontal="right" vertical="center"/>
    </xf>
    <xf numFmtId="178" fontId="5" fillId="169" borderId="168" xfId="0">
      <alignment horizontal="right" vertical="center"/>
    </xf>
    <xf numFmtId="179" fontId="5" fillId="170" borderId="169" xfId="0">
      <alignment horizontal="right" vertical="center"/>
    </xf>
    <xf numFmtId="0" fontId="5" fillId="171" borderId="170" xfId="0">
      <alignment horizontal="right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0" fontId="5" fillId="176" borderId="175" xfId="0">
      <alignment horizontal="center" vertical="center"/>
    </xf>
    <xf numFmtId="178" fontId="5" fillId="177" borderId="176" xfId="0">
      <alignment horizontal="right" vertical="center"/>
    </xf>
    <xf numFmtId="178" fontId="5" fillId="178" borderId="177" xfId="0">
      <alignment horizontal="right" vertical="center"/>
    </xf>
    <xf numFmtId="178" fontId="5" fillId="179" borderId="178" xfId="0">
      <alignment horizontal="right" vertical="center"/>
    </xf>
    <xf numFmtId="178" fontId="5" fillId="180" borderId="179" xfId="0">
      <alignment horizontal="right" vertical="center"/>
    </xf>
    <xf numFmtId="49" fontId="5" fillId="181" borderId="180" xfId="0">
      <alignment horizontal="center" vertical="center"/>
    </xf>
    <xf numFmtId="49" fontId="5" fillId="182" borderId="181" xfId="0">
      <alignment horizontal="center" vertical="center"/>
    </xf>
    <xf numFmtId="49" fontId="5" fillId="183" borderId="182" xfId="0">
      <alignment horizontal="center" vertical="center"/>
    </xf>
    <xf numFmtId="49" fontId="5" fillId="184" borderId="183" xfId="0">
      <alignment horizontal="center" vertical="center" wrapText="1"/>
    </xf>
    <xf numFmtId="0" fontId="5" fillId="185" borderId="184" xfId="0">
      <alignment horizontal="left" vertical="center"/>
    </xf>
    <xf numFmtId="49" fontId="5" fillId="186" borderId="185" xfId="0">
      <alignment horizontal="center" vertical="center"/>
    </xf>
    <xf numFmtId="0" fontId="25" fillId="187" borderId="186" xfId="0">
      <alignment horizontal="center" vertical="center"/>
    </xf>
    <xf numFmtId="0" fontId="21" fillId="188" borderId="187" xfId="0"/>
    <xf numFmtId="0" fontId="21" fillId="189" borderId="188" xfId="0">
      <alignment horizontal="right" vertical="center"/>
    </xf>
    <xf numFmtId="0" fontId="21" fillId="190" borderId="189" xfId="0">
      <alignment vertical="center"/>
    </xf>
    <xf numFmtId="0" fontId="21" fillId="191" borderId="190" xfId="0"/>
    <xf numFmtId="0" fontId="21" fillId="192" borderId="191" xfId="0">
      <alignment horizontal="right" vertical="center"/>
    </xf>
    <xf numFmtId="0" fontId="5" fillId="193" borderId="192" xfId="0">
      <alignment vertical="center" shrinkToFit="1"/>
    </xf>
    <xf numFmtId="0" fontId="5" fillId="194" borderId="193" xfId="0">
      <alignment horizontal="center" vertical="center" shrinkToFit="1"/>
    </xf>
    <xf numFmtId="178" fontId="5" fillId="195" borderId="194" xfId="0">
      <alignment horizontal="center" vertical="center" wrapText="1"/>
    </xf>
    <xf numFmtId="0" fontId="5" fillId="196" borderId="195" xfId="0">
      <alignment vertical="center" shrinkToFit="1"/>
    </xf>
    <xf numFmtId="0" fontId="5" fillId="197" borderId="196" xfId="0">
      <alignment horizontal="center" vertical="center"/>
    </xf>
    <xf numFmtId="0" fontId="5" fillId="198" borderId="197" xfId="0"/>
    <xf numFmtId="178" fontId="5" fillId="199" borderId="198" xfId="0">
      <alignment vertical="center"/>
    </xf>
    <xf numFmtId="178" fontId="5" fillId="200" borderId="199" xfId="0">
      <alignment vertical="center"/>
    </xf>
    <xf numFmtId="178" fontId="5" fillId="201" borderId="200" xfId="0">
      <alignment vertical="center"/>
    </xf>
    <xf numFmtId="0" fontId="5" fillId="202" borderId="201" xfId="0">
      <alignment horizontal="center" vertical="center"/>
    </xf>
    <xf numFmtId="178" fontId="5" fillId="203" borderId="202" xfId="0">
      <alignment vertical="center"/>
    </xf>
    <xf numFmtId="178" fontId="5" fillId="204" borderId="203" xfId="0">
      <alignment vertical="center"/>
    </xf>
    <xf numFmtId="178" fontId="5" fillId="205" borderId="204" xfId="0">
      <alignment horizontal="right" vertical="center"/>
    </xf>
    <xf numFmtId="178" fontId="5" fillId="206" borderId="205" xfId="0">
      <alignment horizontal="center" vertical="center"/>
    </xf>
    <xf numFmtId="0" fontId="5" fillId="207" borderId="206" xfId="0">
      <alignment vertical="center"/>
    </xf>
    <xf numFmtId="0" fontId="5" fillId="208" borderId="207" xfId="0">
      <alignment vertical="center" wrapText="1"/>
    </xf>
    <xf numFmtId="0" fontId="5" fillId="209" borderId="208" xfId="0">
      <alignment horizontal="center" vertical="center"/>
    </xf>
    <xf numFmtId="0" fontId="5" fillId="210" borderId="209" xfId="0">
      <alignment vertical="center"/>
    </xf>
    <xf numFmtId="0" fontId="5" fillId="211" borderId="210" xfId="0">
      <alignment horizontal="center" vertical="center"/>
    </xf>
    <xf numFmtId="0" fontId="5" fillId="212" borderId="211" xfId="0">
      <alignment vertical="center"/>
    </xf>
    <xf numFmtId="178" fontId="5" fillId="213" borderId="212" xfId="0">
      <alignment horizontal="right" vertical="center"/>
    </xf>
    <xf numFmtId="0" fontId="14" fillId="214" borderId="213" xfId="0">
      <alignment horizontal="center" vertical="center" wrapText="1"/>
    </xf>
    <xf numFmtId="0" fontId="5" fillId="215" borderId="214" xfId="0">
      <alignment horizontal="center" vertical="center" wrapText="1"/>
    </xf>
    <xf numFmtId="0" fontId="5" fillId="216" borderId="215" xfId="0">
      <alignment vertical="center" wrapText="1"/>
    </xf>
    <xf numFmtId="0" fontId="5" fillId="217" borderId="216" xfId="0">
      <alignment horizontal="left" vertical="center" wrapText="1"/>
    </xf>
    <xf numFmtId="0" fontId="5" fillId="218" borderId="217" xfId="0">
      <alignment horizontal="center" vertical="center"/>
    </xf>
    <xf numFmtId="177" fontId="5" fillId="219" borderId="218" xfId="0">
      <alignment horizontal="right" vertical="center"/>
    </xf>
    <xf numFmtId="177" fontId="5" fillId="220" borderId="219" xfId="0">
      <alignment horizontal="right" vertical="center"/>
    </xf>
    <xf numFmtId="0" fontId="5" fillId="221" borderId="220" xfId="0">
      <alignment horizontal="left" vertical="center" wrapText="1"/>
    </xf>
    <xf numFmtId="177" fontId="5" fillId="222" borderId="221" xfId="0">
      <alignment horizontal="right" vertical="center"/>
    </xf>
    <xf numFmtId="177" fontId="5" fillId="223" borderId="222" xfId="0">
      <alignment horizontal="right" vertical="center"/>
    </xf>
    <xf numFmtId="0" fontId="5" fillId="224" borderId="223" xfId="0">
      <alignment horizontal="center" vertical="center" wrapText="1"/>
    </xf>
    <xf numFmtId="0" fontId="5" fillId="225" borderId="224" xfId="0">
      <alignment horizontal="center" vertical="center" wrapText="1"/>
    </xf>
    <xf numFmtId="0" fontId="5" fillId="226" borderId="225" xfId="0">
      <alignment horizontal="left" vertical="center" wrapText="1"/>
    </xf>
    <xf numFmtId="0" fontId="5" fillId="227" borderId="226" xfId="0">
      <alignment horizontal="left" vertical="center" wrapText="1"/>
    </xf>
    <xf numFmtId="177" fontId="5" fillId="228" borderId="227" xfId="0">
      <alignment horizontal="right" vertical="center"/>
    </xf>
    <xf numFmtId="178" fontId="5" fillId="229" borderId="228" xfId="0">
      <alignment horizontal="right" vertical="center"/>
    </xf>
    <xf numFmtId="0" fontId="5" fillId="230" borderId="229" xfId="0">
      <alignment horizontal="left" vertical="center" wrapText="1"/>
    </xf>
    <xf numFmtId="178" fontId="5" fillId="231" borderId="230" xfId="0">
      <alignment horizontal="right" vertical="center"/>
    </xf>
    <xf numFmtId="0" fontId="5" fillId="232" borderId="231" xfId="0">
      <alignment horizontal="left" vertical="center" wrapText="1"/>
    </xf>
    <xf numFmtId="0" fontId="5" fillId="233" borderId="232" xfId="0">
      <alignment vertical="center" wrapText="1"/>
    </xf>
    <xf numFmtId="177" fontId="5" fillId="234" borderId="233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vertical="center" wrapText="1"/>
    </xf>
    <xf numFmtId="0" fontId="5" fillId="237" borderId="236" xfId="0">
      <alignment vertical="center"/>
    </xf>
    <xf numFmtId="0" fontId="5" fillId="238" borderId="237" xfId="0">
      <alignment vertical="center" wrapText="1"/>
    </xf>
    <xf numFmtId="177" fontId="5" fillId="239" borderId="238" xfId="0">
      <alignment horizontal="right" vertical="center"/>
    </xf>
    <xf numFmtId="0" fontId="5" fillId="240" borderId="239" xfId="0">
      <alignment vertical="center"/>
    </xf>
    <xf numFmtId="0" fontId="5" fillId="241" borderId="240" xfId="0">
      <alignment vertical="center" wrapText="1"/>
    </xf>
    <xf numFmtId="0" fontId="5" fillId="242" borderId="241" xfId="0">
      <alignment horizontal="center" vertical="center"/>
    </xf>
    <xf numFmtId="0" fontId="5" fillId="243" borderId="242" xfId="0">
      <alignment horizontal="right" vertical="center"/>
    </xf>
    <xf numFmtId="0" fontId="26" fillId="244" borderId="243" xfId="0"/>
    <xf numFmtId="0" fontId="10" fillId="245" borderId="244" xfId="0"/>
    <xf numFmtId="0" fontId="27" fillId="246" borderId="245" xfId="0">
      <alignment horizontal="center" vertical="center" wrapText="1"/>
    </xf>
    <xf numFmtId="0" fontId="27" fillId="247" borderId="246" xfId="0">
      <alignment horizontal="left" vertical="center" wrapText="1"/>
    </xf>
    <xf numFmtId="0" fontId="27" fillId="248" borderId="247" xfId="0">
      <alignment horizontal="center" vertical="center" wrapText="1"/>
    </xf>
    <xf numFmtId="177" fontId="27" fillId="249" borderId="248" xfId="0">
      <alignment horizontal="right" vertical="center" wrapText="1"/>
    </xf>
    <xf numFmtId="0" fontId="27" fillId="250" borderId="249" xfId="0">
      <alignment horizontal="left" vertical="center" wrapText="1"/>
    </xf>
    <xf numFmtId="178" fontId="27" fillId="251" borderId="250" xfId="0">
      <alignment horizontal="right" vertical="center" wrapText="1"/>
    </xf>
    <xf numFmtId="0" fontId="27" fillId="252" borderId="251" xfId="0">
      <alignment horizontal="left" vertical="center" wrapText="1"/>
    </xf>
    <xf numFmtId="0" fontId="27" fillId="253" borderId="252" xfId="0">
      <alignment horizontal="center" vertical="center" wrapText="1"/>
    </xf>
    <xf numFmtId="0" fontId="27" fillId="254" borderId="253" xfId="0">
      <alignment horizontal="left" vertical="center" wrapText="1"/>
    </xf>
    <xf numFmtId="0" fontId="27" fillId="255" borderId="254" xfId="0">
      <alignment horizontal="center" vertical="center" wrapText="1"/>
    </xf>
    <xf numFmtId="0" fontId="27" fillId="256" borderId="255" xfId="0">
      <alignment vertical="center" wrapText="1"/>
    </xf>
    <xf numFmtId="0" fontId="27" fillId="257" borderId="256" xfId="0">
      <alignment vertical="center" wrapText="1"/>
    </xf>
    <xf numFmtId="0" fontId="26" fillId="258" borderId="257" xfId="0"/>
    <xf numFmtId="0" fontId="26" fillId="259" borderId="258" xfId="0"/>
    <xf numFmtId="178" fontId="27" fillId="260" borderId="259" xfId="0">
      <alignment horizontal="right" vertical="center" wrapText="1"/>
    </xf>
    <xf numFmtId="0" fontId="27" fillId="261" borderId="260" xfId="0">
      <alignment vertical="center" wrapText="1"/>
    </xf>
    <xf numFmtId="0" fontId="27" fillId="262" borderId="261" xfId="0">
      <alignment horizontal="center" vertical="center" wrapText="1"/>
    </xf>
    <xf numFmtId="0" fontId="27" fillId="263" borderId="262" xfId="0">
      <alignment horizontal="center" vertical="center" wrapText="1"/>
    </xf>
    <xf numFmtId="0" fontId="14" fillId="264" borderId="263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7" borderId="266" xfId="0">
      <alignment horizontal="center" vertical="center" wrapText="1"/>
    </xf>
    <xf numFmtId="0" fontId="21" fillId="268" borderId="267" xfId="0">
      <alignment horizontal="left" vertical="center"/>
    </xf>
    <xf numFmtId="0" fontId="21" fillId="269" borderId="268" xfId="0">
      <alignment horizontal="center" vertical="center"/>
    </xf>
    <xf numFmtId="177" fontId="21" fillId="270" borderId="269" xfId="0">
      <alignment horizontal="right" vertical="center"/>
    </xf>
    <xf numFmtId="178" fontId="21" fillId="271" borderId="270" xfId="0">
      <alignment horizontal="right" vertical="center"/>
    </xf>
    <xf numFmtId="0" fontId="21" fillId="272" borderId="271" xfId="0">
      <alignment horizontal="left" vertical="center"/>
    </xf>
    <xf numFmtId="0" fontId="21" fillId="273" borderId="272" xfId="0">
      <alignment horizontal="center" vertical="center"/>
    </xf>
    <xf numFmtId="0" fontId="21" fillId="274" borderId="273" xfId="0">
      <alignment horizontal="left" vertical="center"/>
    </xf>
    <xf numFmtId="0" fontId="21" fillId="275" borderId="274" xfId="0">
      <alignment horizontal="center" vertical="center"/>
    </xf>
    <xf numFmtId="178" fontId="21" fillId="276" borderId="275" xfId="0">
      <alignment horizontal="right" vertical="center"/>
    </xf>
    <xf numFmtId="0" fontId="7" fillId="277" borderId="276" xfId="0">
      <alignment horizontal="center" vertical="center"/>
    </xf>
    <xf numFmtId="0" fontId="26" fillId="278" borderId="277" xfId="0">
      <alignment horizontal="right" vertical="center"/>
    </xf>
    <xf numFmtId="0" fontId="26" fillId="279" borderId="278" xfId="0"/>
    <xf numFmtId="0" fontId="26" fillId="280" borderId="279" xfId="0">
      <alignment horizontal="right" vertical="center"/>
    </xf>
    <xf numFmtId="0" fontId="28" fillId="281" borderId="280" xfId="0">
      <alignment horizontal="center" vertical="center"/>
    </xf>
    <xf numFmtId="0" fontId="28" fillId="282" borderId="281" xfId="0">
      <alignment horizontal="left" vertical="center"/>
    </xf>
    <xf numFmtId="0" fontId="26" fillId="283" borderId="282" xfId="0"/>
    <xf numFmtId="0" fontId="26" fillId="284" borderId="283" xfId="0">
      <alignment horizontal="left" vertical="center"/>
    </xf>
    <xf numFmtId="178" fontId="26" fillId="285" borderId="284" xfId="0">
      <alignment horizontal="right" vertical="center"/>
    </xf>
    <xf numFmtId="0" fontId="28" fillId="286" borderId="285" xfId="0">
      <alignment horizontal="center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177" fontId="26" fillId="293" borderId="292" xfId="0">
      <alignment horizontal="right" vertical="center"/>
    </xf>
    <xf numFmtId="0" fontId="26" fillId="294" borderId="293" xfId="0"/>
    <xf numFmtId="0" fontId="26" fillId="295" borderId="294" xfId="0">
      <alignment horizontal="right" vertical="center"/>
    </xf>
    <xf numFmtId="0" fontId="26" fillId="296" borderId="295" xfId="0">
      <alignment horizontal="right" vertical="center"/>
    </xf>
    <xf numFmtId="0" fontId="26" fillId="297" borderId="296" xfId="0">
      <alignment horizontal="center" vertical="center"/>
    </xf>
    <xf numFmtId="0" fontId="28" fillId="298" borderId="297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8" fillId="301" borderId="300" xfId="0"/>
    <xf numFmtId="0" fontId="28" fillId="302" borderId="301" xfId="0">
      <alignment horizontal="right" vertical="center"/>
    </xf>
    <xf numFmtId="0" fontId="26" fillId="303" borderId="302" xfId="0"/>
    <xf numFmtId="181" fontId="26" fillId="304" borderId="303" xfId="0">
      <alignment horizontal="right" vertical="center"/>
    </xf>
    <xf numFmtId="0" fontId="26" fillId="305" borderId="304" xfId="0">
      <alignment horizontal="left" vertical="center"/>
    </xf>
    <xf numFmtId="0" fontId="26" fillId="306" borderId="305" xfId="0">
      <alignment horizontal="right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7" fillId="26" borderId="25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8" fillId="27" borderId="26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9" fillId="28" borderId="27" xfId="0">
      <alignment horizontal="center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0" fillId="36" borderId="35" xfId="0"/>
    <xf numFmtId="0" fontId="5" fillId="25" borderId="24" xfId="0">
      <alignment vertical="center"/>
    </xf>
    <xf numFmtId="0" fontId="5" fillId="37" borderId="36" xfId="0">
      <alignment vertical="center"/>
    </xf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9" fillId="33" borderId="32" xfId="0">
      <alignment horizontal="left"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8" borderId="37" xfId="0">
      <alignment horizontal="left" vertical="center"/>
    </xf>
    <xf numFmtId="0" fontId="5" fillId="25" borderId="24" xfId="0">
      <alignment vertical="center"/>
    </xf>
    <xf numFmtId="0" fontId="5" fillId="39" borderId="38" xfId="0">
      <alignment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35" borderId="34" xfId="0">
      <alignment horizontal="lef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2" fillId="40" borderId="39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29" borderId="28" xfId="0">
      <alignment vertical="center"/>
    </xf>
    <xf numFmtId="0" fontId="5" fillId="41" borderId="40" xfId="0">
      <alignment horizontal="center" vertical="center"/>
    </xf>
    <xf numFmtId="0" fontId="5" fillId="41" borderId="4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29" borderId="28" xfId="0">
      <alignment vertical="center"/>
    </xf>
    <xf numFmtId="0" fontId="5" fillId="25" borderId="24" xfId="0">
      <alignment vertical="center"/>
    </xf>
    <xf numFmtId="0" fontId="12" fillId="40" borderId="39" xfId="0">
      <alignment vertical="center"/>
    </xf>
    <xf numFmtId="0" fontId="5" fillId="42" borderId="41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0" fontId="5" fillId="43" borderId="42" xfId="0">
      <alignment horizontal="center" vertical="center"/>
    </xf>
    <xf numFmtId="0" fontId="5" fillId="43" borderId="42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10" fillId="36" borderId="35" xfId="0"/>
    <xf numFmtId="0" fontId="5" fillId="42" borderId="41" xfId="0">
      <alignment vertical="center" wrapText="1"/>
    </xf>
    <xf numFmtId="0" fontId="5" fillId="37" borderId="36" xfId="0">
      <alignment vertical="center"/>
    </xf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5" fillId="30" borderId="29" xfId="0">
      <alignment horizontal="center" vertical="center"/>
    </xf>
    <xf numFmtId="0" fontId="5" fillId="44" borderId="43" xfId="0"/>
    <xf numFmtId="0" fontId="10" fillId="45" borderId="44" xfId="0"/>
    <xf numFmtId="0" fontId="10" fillId="45" borderId="44" xfId="0"/>
    <xf numFmtId="0" fontId="5" fillId="30" borderId="29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0" fontId="10" fillId="46" borderId="45" xfId="0">
      <alignment horizontal="center" vertical="center"/>
    </xf>
    <xf numFmtId="49" fontId="5" fillId="34" borderId="33" xfId="0">
      <alignment vertical="center"/>
    </xf>
    <xf numFmtId="0" fontId="10" fillId="36" borderId="35" xfId="0"/>
    <xf numFmtId="0" fontId="12" fillId="40" borderId="39" xfId="0">
      <alignment vertical="center"/>
    </xf>
    <xf numFmtId="0" fontId="5" fillId="42" borderId="41" xfId="0">
      <alignment vertical="center" wrapText="1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49" fontId="5" fillId="34" borderId="33" xfId="0">
      <alignment vertical="center"/>
    </xf>
    <xf numFmtId="0" fontId="5" fillId="30" borderId="29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34" borderId="33" xfId="0">
      <alignment vertical="center"/>
    </xf>
    <xf numFmtId="0" fontId="5" fillId="25" borderId="24" xfId="0">
      <alignment vertical="center"/>
    </xf>
    <xf numFmtId="0" fontId="5" fillId="47" borderId="46" xfId="0"/>
    <xf numFmtId="0" fontId="13" fillId="48" borderId="47" xfId="0">
      <alignment horizontal="center" vertical="center"/>
    </xf>
    <xf numFmtId="0" fontId="13" fillId="49" borderId="48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5" fillId="50" borderId="49" xfId="0"/>
    <xf numFmtId="0" fontId="13" fillId="49" borderId="48" xfId="0">
      <alignment horizontal="center" vertical="center"/>
    </xf>
    <xf numFmtId="0" fontId="13" fillId="49" borderId="48" xfId="0">
      <alignment horizontal="center" vertical="center"/>
    </xf>
    <xf numFmtId="0" fontId="13" fillId="48" borderId="47" xfId="0">
      <alignment horizontal="center" vertical="center"/>
    </xf>
    <xf numFmtId="0" fontId="13" fillId="51" borderId="50" xfId="0"/>
    <xf numFmtId="0" fontId="13" fillId="51" borderId="50" xfId="0"/>
    <xf numFmtId="0" fontId="13" fillId="51" borderId="50" xfId="0"/>
    <xf numFmtId="0" fontId="13" fillId="52" borderId="51" xfId="0"/>
    <xf numFmtId="0" fontId="13" fillId="51" borderId="50" xfId="0"/>
    <xf numFmtId="0" fontId="5" fillId="47" borderId="46" xfId="0"/>
    <xf numFmtId="0" fontId="13" fillId="48" borderId="47" xfId="0">
      <alignment horizontal="center" vertical="center"/>
    </xf>
    <xf numFmtId="0" fontId="13" fillId="53" borderId="52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13" fillId="48" borderId="47" xfId="0">
      <alignment horizontal="center" vertical="center"/>
    </xf>
    <xf numFmtId="0" fontId="5" fillId="54" borderId="53" xfId="0"/>
    <xf numFmtId="0" fontId="13" fillId="53" borderId="52" xfId="0">
      <alignment horizontal="center" vertical="center"/>
    </xf>
    <xf numFmtId="0" fontId="13" fillId="53" borderId="52" xfId="0">
      <alignment horizontal="center" vertical="center"/>
    </xf>
    <xf numFmtId="0" fontId="13" fillId="48" borderId="47" xfId="0">
      <alignment horizontal="center" vertical="center"/>
    </xf>
    <xf numFmtId="0" fontId="13" fillId="51" borderId="50" xfId="0"/>
    <xf numFmtId="0" fontId="13" fillId="51" borderId="50" xfId="0"/>
    <xf numFmtId="0" fontId="13" fillId="51" borderId="50" xfId="0"/>
    <xf numFmtId="0" fontId="13" fillId="55" borderId="54" xfId="0"/>
    <xf numFmtId="0" fontId="13" fillId="51" borderId="50" xfId="0"/>
    <xf numFmtId="0" fontId="5" fillId="47" borderId="46" xfId="0"/>
    <xf numFmtId="0" fontId="5" fillId="47" borderId="46" xfId="0"/>
    <xf numFmtId="0" fontId="5" fillId="47" borderId="46" xfId="0"/>
    <xf numFmtId="0" fontId="5" fillId="47" borderId="46" xfId="0"/>
    <xf numFmtId="0" fontId="5" fillId="47" borderId="46" xfId="0"/>
    <xf numFmtId="0" fontId="5" fillId="47" borderId="46" xfId="0"/>
    <xf numFmtId="0" fontId="5" fillId="47" borderId="46" xfId="0"/>
    <xf numFmtId="0" fontId="5" fillId="47" borderId="46" xfId="0"/>
    <xf numFmtId="0" fontId="5" fillId="47" borderId="46" xfId="0"/>
    <xf numFmtId="0" fontId="7" fillId="56" borderId="55" xfId="0">
      <alignment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7" fillId="58" borderId="57" xfId="0"/>
    <xf numFmtId="0" fontId="15" fillId="59" borderId="58" xfId="0">
      <alignment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16" fillId="60" borderId="59" xfId="0">
      <alignment horizontal="center" vertical="center"/>
    </xf>
    <xf numFmtId="0" fontId="5" fillId="47" borderId="46" xfId="0"/>
    <xf numFmtId="0" fontId="15" fillId="59" borderId="58" xfId="0">
      <alignment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17" fillId="61" borderId="60" xfId="0">
      <alignment horizontal="center" vertical="center"/>
    </xf>
    <xf numFmtId="0" fontId="5" fillId="47" borderId="46" xfId="0"/>
    <xf numFmtId="0" fontId="18" fillId="62" borderId="61" xfId="0">
      <alignment vertical="center"/>
    </xf>
    <xf numFmtId="0" fontId="18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8" fillId="65" borderId="64" xfId="0"/>
    <xf numFmtId="0" fontId="18" fillId="62" borderId="61" xfId="0">
      <alignment vertical="center"/>
    </xf>
    <xf numFmtId="0" fontId="18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3" borderId="62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8" fillId="65" borderId="64" xfId="0"/>
    <xf numFmtId="0" fontId="18" fillId="62" borderId="61" xfId="0">
      <alignment vertical="center"/>
    </xf>
    <xf numFmtId="0" fontId="18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8" fillId="65" borderId="64" xfId="0"/>
    <xf numFmtId="0" fontId="18" fillId="62" borderId="61" xfId="0">
      <alignment vertical="center"/>
    </xf>
    <xf numFmtId="0" fontId="18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8" fillId="65" borderId="64" xfId="0"/>
    <xf numFmtId="0" fontId="18" fillId="62" borderId="61" xfId="0">
      <alignment vertical="center"/>
    </xf>
    <xf numFmtId="0" fontId="18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49" fontId="5" fillId="66" borderId="65" xfId="0">
      <alignment horizontal="left"/>
    </xf>
    <xf numFmtId="0" fontId="5" fillId="67" borderId="66" xfId="0">
      <alignment horizontal="left"/>
    </xf>
    <xf numFmtId="0" fontId="5" fillId="67" borderId="66" xfId="0">
      <alignment horizontal="left"/>
    </xf>
    <xf numFmtId="0" fontId="18" fillId="65" borderId="64" xfId="0"/>
    <xf numFmtId="0" fontId="18" fillId="62" borderId="61" xfId="0">
      <alignment vertical="center"/>
    </xf>
    <xf numFmtId="0" fontId="18" fillId="62" borderId="61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14" fontId="5" fillId="68" borderId="67" xfId="0">
      <alignment horizontal="left"/>
    </xf>
    <xf numFmtId="0" fontId="5" fillId="64" borderId="63" xfId="0">
      <alignment horizontal="left"/>
    </xf>
    <xf numFmtId="0" fontId="5" fillId="64" borderId="63" xfId="0">
      <alignment horizontal="left"/>
    </xf>
    <xf numFmtId="0" fontId="18" fillId="65" borderId="64" xfId="0"/>
    <xf numFmtId="0" fontId="15" fillId="59" borderId="58" xfId="0">
      <alignment vertical="center"/>
    </xf>
    <xf numFmtId="0" fontId="15" fillId="59" borderId="58" xfId="0">
      <alignment vertical="center"/>
    </xf>
    <xf numFmtId="0" fontId="19" fillId="69" borderId="68" xfId="0">
      <alignment vertical="center"/>
    </xf>
    <xf numFmtId="0" fontId="19" fillId="69" borderId="68" xfId="0">
      <alignment vertical="center"/>
    </xf>
    <xf numFmtId="0" fontId="15" fillId="59" borderId="58" xfId="0">
      <alignment vertical="center"/>
    </xf>
    <xf numFmtId="0" fontId="15" fillId="59" borderId="58" xfId="0">
      <alignment vertical="center"/>
    </xf>
    <xf numFmtId="0" fontId="15" fillId="59" borderId="58" xfId="0">
      <alignment vertical="center"/>
    </xf>
    <xf numFmtId="0" fontId="15" fillId="59" borderId="58" xfId="0">
      <alignment vertical="center"/>
    </xf>
    <xf numFmtId="0" fontId="5" fillId="47" borderId="46" xfId="0"/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0" fillId="36" borderId="35" xfId="0"/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2" fillId="77" borderId="76" xfId="0">
      <alignment vertical="center"/>
    </xf>
    <xf numFmtId="0" fontId="22" fillId="77" borderId="76" xfId="0">
      <alignment vertical="center"/>
    </xf>
    <xf numFmtId="0" fontId="22" fillId="77" borderId="76" xfId="0">
      <alignment vertical="center"/>
    </xf>
    <xf numFmtId="0" fontId="10" fillId="36" borderId="35" xfId="0"/>
    <xf numFmtId="0" fontId="22" fillId="77" borderId="76" xfId="0">
      <alignment vertical="center"/>
    </xf>
    <xf numFmtId="0" fontId="22" fillId="77" borderId="76" xfId="0">
      <alignment vertical="center"/>
    </xf>
    <xf numFmtId="0" fontId="22" fillId="77" borderId="76" xfId="0">
      <alignment vertical="center"/>
    </xf>
    <xf numFmtId="0" fontId="22" fillId="77" borderId="76" xfId="0">
      <alignment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8" borderId="77" xfId="0">
      <alignment vertical="center"/>
    </xf>
    <xf numFmtId="0" fontId="22" fillId="79" borderId="78" xfId="0">
      <alignment vertical="center"/>
    </xf>
    <xf numFmtId="0" fontId="22" fillId="80" borderId="79" xfId="0">
      <alignment vertical="center"/>
    </xf>
    <xf numFmtId="0" fontId="10" fillId="81" borderId="80" xfId="0"/>
    <xf numFmtId="0" fontId="22" fillId="79" borderId="78" xfId="0">
      <alignment vertical="center"/>
    </xf>
    <xf numFmtId="0" fontId="22" fillId="79" borderId="78" xfId="0">
      <alignment vertical="center"/>
    </xf>
    <xf numFmtId="0" fontId="22" fillId="79" borderId="78" xfId="0">
      <alignment vertical="center"/>
    </xf>
    <xf numFmtId="0" fontId="22" fillId="79" borderId="78" xfId="0">
      <alignment vertical="center"/>
    </xf>
    <xf numFmtId="0" fontId="5" fillId="82" borderId="81" xfId="0">
      <alignment horizontal="right" vertical="center"/>
    </xf>
    <xf numFmtId="0" fontId="5" fillId="83" borderId="82" xfId="0">
      <alignment horizontal="right" vertical="center"/>
    </xf>
    <xf numFmtId="0" fontId="5" fillId="84" borderId="83" xfId="0">
      <alignment horizontal="center" vertical="center"/>
    </xf>
    <xf numFmtId="0" fontId="5" fillId="85" borderId="84" xfId="0">
      <alignment horizontal="center" vertical="center" wrapText="1"/>
    </xf>
    <xf numFmtId="0" fontId="5" fillId="86" borderId="85" xfId="0">
      <alignment horizontal="center" vertical="center" wrapText="1"/>
    </xf>
    <xf numFmtId="0" fontId="5" fillId="86" borderId="85" xfId="0">
      <alignment horizontal="center" vertical="center" wrapText="1"/>
    </xf>
    <xf numFmtId="0" fontId="5" fillId="87" borderId="86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5" borderId="84" xfId="0">
      <alignment horizontal="center" vertical="center" wrapText="1"/>
    </xf>
    <xf numFmtId="0" fontId="5" fillId="86" borderId="85" xfId="0">
      <alignment horizontal="center" vertical="center" wrapText="1"/>
    </xf>
    <xf numFmtId="0" fontId="5" fillId="89" borderId="88" xfId="0">
      <alignment horizontal="left" vertical="center"/>
    </xf>
    <xf numFmtId="178" fontId="5" fillId="307" borderId="89" xfId="0" applyFill="1">
      <alignment horizontal="right" vertical="center"/>
    </xf>
    <xf numFmtId="178" fontId="5" fillId="307" borderId="90" xfId="0" applyFill="1">
      <alignment horizontal="right" vertical="center"/>
    </xf>
    <xf numFmtId="178" fontId="5" fillId="307" borderId="91" xfId="0" applyFill="1">
      <alignment horizontal="right" vertical="center"/>
    </xf>
    <xf numFmtId="178" fontId="5" fillId="307" borderId="92" xfId="0" applyFill="1">
      <alignment horizontal="right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178" fontId="5" fillId="307" borderId="95" xfId="0" applyFill="1">
      <alignment horizontal="right"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8" borderId="97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8" borderId="97" xfId="0">
      <alignment horizontal="center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4" borderId="93" xfId="0">
      <alignment horizontal="left"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95" borderId="94" xfId="0">
      <alignment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98" borderId="97" xfId="0">
      <alignment horizontal="center" vertical="center"/>
    </xf>
    <xf numFmtId="0" fontId="5" fillId="89" borderId="88" xfId="0">
      <alignment horizontal="left" vertical="center"/>
    </xf>
    <xf numFmtId="0" fontId="5" fillId="94" borderId="93" xfId="0">
      <alignment horizontal="left" vertical="center"/>
    </xf>
    <xf numFmtId="0" fontId="10" fillId="36" borderId="35" xfId="0"/>
    <xf numFmtId="0" fontId="5" fillId="25" borderId="24" xfId="0">
      <alignment vertical="center"/>
    </xf>
    <xf numFmtId="0" fontId="5" fillId="25" borderId="24" xfId="0">
      <alignment vertical="center"/>
    </xf>
    <xf numFmtId="0" fontId="10" fillId="36" borderId="35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99" borderId="98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3" fillId="100" borderId="99" xfId="0">
      <alignment horizontal="center" vertical="center"/>
    </xf>
    <xf numFmtId="0" fontId="23" fillId="100" borderId="99" xfId="0">
      <alignment horizontal="center" vertical="center"/>
    </xf>
    <xf numFmtId="0" fontId="23" fillId="100" borderId="99" xfId="0">
      <alignment horizontal="center" vertical="center"/>
    </xf>
    <xf numFmtId="0" fontId="23" fillId="100" borderId="9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82" borderId="81" xfId="0">
      <alignment horizontal="right" vertical="center"/>
    </xf>
    <xf numFmtId="0" fontId="5" fillId="83" borderId="82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101" borderId="100" xfId="0">
      <alignment horizontal="center" vertical="center"/>
    </xf>
    <xf numFmtId="0" fontId="5" fillId="102" borderId="101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9" fontId="5" fillId="106" borderId="105" xfId="0">
      <alignment horizontal="right" vertical="center"/>
    </xf>
    <xf numFmtId="179" fontId="5" fillId="107" borderId="106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8" borderId="107" xfId="0">
      <alignment horizontal="right" vertical="center"/>
    </xf>
    <xf numFmtId="178" fontId="5" fillId="109" borderId="108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0" borderId="109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179" fontId="5" fillId="111" borderId="110" xfId="0">
      <alignment horizontal="center" vertical="center"/>
    </xf>
    <xf numFmtId="179" fontId="5" fillId="112" borderId="111" xfId="0">
      <alignment horizontal="center" vertical="center"/>
    </xf>
    <xf numFmtId="0" fontId="5" fillId="113" borderId="112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14" borderId="113" xfId="0">
      <alignment horizontal="right" vertical="center"/>
    </xf>
    <xf numFmtId="178" fontId="5" fillId="115" borderId="114" xfId="0">
      <alignment horizontal="right" vertical="center"/>
    </xf>
    <xf numFmtId="0" fontId="5" fillId="116" borderId="115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0" fontId="5" fillId="118" borderId="117" xfId="0">
      <alignment horizontal="center" vertical="center"/>
    </xf>
    <xf numFmtId="179" fontId="5" fillId="112" borderId="111" xfId="0">
      <alignment horizontal="center" vertical="center"/>
    </xf>
    <xf numFmtId="179" fontId="5" fillId="112" borderId="111" xfId="0">
      <alignment horizontal="center" vertical="center"/>
    </xf>
    <xf numFmtId="0" fontId="5" fillId="119" borderId="118" xfId="0">
      <alignment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0" fontId="5" fillId="119" borderId="118" xfId="0">
      <alignment vertical="center"/>
    </xf>
    <xf numFmtId="179" fontId="5" fillId="121" borderId="120" xfId="0">
      <alignment horizontal="right" vertical="center"/>
    </xf>
    <xf numFmtId="179" fontId="5" fillId="122" borderId="121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9" fontId="5" fillId="307" borderId="122" xfId="0" applyFill="1">
      <alignment horizontal="right" vertical="center"/>
    </xf>
    <xf numFmtId="179" fontId="5" fillId="307" borderId="123" xfId="0" applyFill="1">
      <alignment horizontal="right" vertical="center"/>
    </xf>
    <xf numFmtId="0" fontId="5" fillId="113" borderId="112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3" borderId="112" xfId="0">
      <alignment vertical="center"/>
    </xf>
    <xf numFmtId="179" fontId="5" fillId="104" borderId="103" xfId="0">
      <alignment horizontal="right" vertical="center"/>
    </xf>
    <xf numFmtId="179" fontId="5" fillId="105" borderId="104" xfId="0">
      <alignment horizontal="right" vertical="center"/>
    </xf>
    <xf numFmtId="0" fontId="5" fillId="125" borderId="124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25" borderId="124" xfId="0">
      <alignment vertical="center"/>
    </xf>
    <xf numFmtId="178" fontId="5" fillId="103" borderId="102" xfId="0">
      <alignment horizontal="right" vertical="center"/>
    </xf>
    <xf numFmtId="178" fontId="5" fillId="117" borderId="116" xfId="0">
      <alignment horizontal="right" vertical="center"/>
    </xf>
    <xf numFmtId="0" fontId="5" fillId="113" borderId="112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3" borderId="112" xfId="0">
      <alignment vertical="center"/>
    </xf>
    <xf numFmtId="178" fontId="5" fillId="114" borderId="113" xfId="0">
      <alignment horizontal="right" vertical="center"/>
    </xf>
    <xf numFmtId="178" fontId="5" fillId="115" borderId="114" xfId="0">
      <alignment horizontal="right" vertical="center"/>
    </xf>
    <xf numFmtId="0" fontId="5" fillId="125" borderId="124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25" borderId="124" xfId="0">
      <alignment vertical="center"/>
    </xf>
    <xf numFmtId="178" fontId="5" fillId="103" borderId="102" xfId="0">
      <alignment horizontal="right" vertical="center"/>
    </xf>
    <xf numFmtId="178" fontId="5" fillId="117" borderId="116" xfId="0">
      <alignment horizontal="right" vertical="center"/>
    </xf>
    <xf numFmtId="0" fontId="5" fillId="95" borderId="94" xfId="0">
      <alignment vertical="center"/>
    </xf>
    <xf numFmtId="178" fontId="5" fillId="307" borderId="125" xfId="0" applyFill="1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8" fontId="5" fillId="127" borderId="126" xfId="0">
      <alignment horizontal="center" vertical="center"/>
    </xf>
    <xf numFmtId="178" fontId="5" fillId="128" borderId="127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179" fontId="5" fillId="307" borderId="128" xfId="0" applyFill="1">
      <alignment horizontal="right" vertical="center"/>
    </xf>
    <xf numFmtId="0" fontId="5" fillId="130" borderId="129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30" borderId="129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5" fillId="83" borderId="82" xfId="0">
      <alignment horizontal="right" vertical="center"/>
    </xf>
    <xf numFmtId="0" fontId="5" fillId="83" borderId="82" xfId="0">
      <alignment horizontal="right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33" borderId="132" xfId="0">
      <alignment vertical="center"/>
    </xf>
    <xf numFmtId="178" fontId="5" fillId="134" borderId="133" xfId="0">
      <alignment horizontal="right" vertical="center"/>
    </xf>
    <xf numFmtId="178" fontId="5" fillId="134" borderId="133" xfId="0">
      <alignment horizontal="right" vertical="center"/>
    </xf>
    <xf numFmtId="0" fontId="5" fillId="133" borderId="132" xfId="0">
      <alignment vertical="center"/>
    </xf>
    <xf numFmtId="178" fontId="5" fillId="134" borderId="133" xfId="0">
      <alignment horizontal="right" vertical="center"/>
    </xf>
    <xf numFmtId="178" fontId="5" fillId="134" borderId="133" xfId="0">
      <alignment horizontal="right" vertical="center"/>
    </xf>
    <xf numFmtId="0" fontId="5" fillId="119" borderId="118" xfId="0">
      <alignment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0" fontId="5" fillId="133" borderId="132" xfId="0">
      <alignment vertical="center"/>
    </xf>
    <xf numFmtId="178" fontId="5" fillId="135" borderId="134" xfId="0">
      <alignment vertical="center"/>
    </xf>
    <xf numFmtId="178" fontId="5" fillId="120" borderId="119" xfId="0">
      <alignment horizontal="right" vertical="center"/>
    </xf>
    <xf numFmtId="0" fontId="5" fillId="136" borderId="135" xfId="0">
      <alignment vertical="center"/>
    </xf>
    <xf numFmtId="178" fontId="5" fillId="137" borderId="136" xfId="0">
      <alignment horizontal="right" vertical="center"/>
    </xf>
    <xf numFmtId="178" fontId="5" fillId="137" borderId="136" xfId="0">
      <alignment horizontal="right" vertical="center"/>
    </xf>
    <xf numFmtId="0" fontId="5" fillId="133" borderId="132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113" borderId="112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119" borderId="118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02" borderId="101" xfId="0">
      <alignment horizontal="center" vertical="center"/>
    </xf>
    <xf numFmtId="178" fontId="5" fillId="139" borderId="138" xfId="0">
      <alignment horizontal="center" vertical="center"/>
    </xf>
    <xf numFmtId="178" fontId="5" fillId="139" borderId="138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40" borderId="139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9" borderId="118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140" borderId="139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9" borderId="118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40" borderId="139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3" borderId="112" xfId="0">
      <alignment vertical="center"/>
    </xf>
    <xf numFmtId="0" fontId="5" fillId="133" borderId="132" xfId="0">
      <alignment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41" borderId="140" xfId="0">
      <alignment horizontal="center" vertical="center"/>
    </xf>
    <xf numFmtId="0" fontId="5" fillId="119" borderId="118" xfId="0">
      <alignment vertical="center"/>
    </xf>
    <xf numFmtId="0" fontId="5" fillId="133" borderId="132" xfId="0">
      <alignment vertical="center"/>
    </xf>
    <xf numFmtId="178" fontId="5" fillId="134" borderId="133" xfId="0">
      <alignment horizontal="right" vertical="center"/>
    </xf>
    <xf numFmtId="178" fontId="5" fillId="307" borderId="141" xfId="0" applyFill="1">
      <alignment horizontal="right" vertical="center"/>
    </xf>
    <xf numFmtId="0" fontId="5" fillId="140" borderId="139" xfId="0">
      <alignment vertical="center"/>
    </xf>
    <xf numFmtId="0" fontId="5" fillId="102" borderId="101" xfId="0">
      <alignment horizontal="center" vertical="center"/>
    </xf>
    <xf numFmtId="0" fontId="5" fillId="143" borderId="142" xfId="0">
      <alignment horizontal="center" vertical="center"/>
    </xf>
    <xf numFmtId="0" fontId="10" fillId="144" borderId="143" xfId="0"/>
    <xf numFmtId="0" fontId="5" fillId="145" borderId="144" xfId="0">
      <alignment vertical="center"/>
    </xf>
    <xf numFmtId="0" fontId="5" fillId="145" borderId="14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0" fillId="36" borderId="35" xfId="0"/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0" fillId="36" borderId="35" xfId="0"/>
    <xf numFmtId="0" fontId="14" fillId="57" borderId="56" xfId="0">
      <alignment horizontal="center" vertical="center"/>
    </xf>
    <xf numFmtId="0" fontId="23" fillId="100" borderId="99" xfId="0">
      <alignment horizontal="center" vertical="center"/>
    </xf>
    <xf numFmtId="0" fontId="23" fillId="100" borderId="99" xfId="0">
      <alignment horizontal="center" vertical="center"/>
    </xf>
    <xf numFmtId="0" fontId="10" fillId="36" borderId="35" xfId="0"/>
    <xf numFmtId="0" fontId="23" fillId="100" borderId="99" xfId="0">
      <alignment horizontal="center" vertical="center"/>
    </xf>
    <xf numFmtId="0" fontId="23" fillId="100" borderId="99" xfId="0">
      <alignment horizontal="center" vertical="center"/>
    </xf>
    <xf numFmtId="0" fontId="5" fillId="30" borderId="29" xfId="0">
      <alignment horizontal="center" vertical="center"/>
    </xf>
    <xf numFmtId="0" fontId="5" fillId="146" borderId="145" xfId="0">
      <alignment horizontal="right"/>
    </xf>
    <xf numFmtId="0" fontId="5" fillId="23" borderId="22" xfId="0">
      <alignment horizontal="right" vertical="center"/>
    </xf>
    <xf numFmtId="0" fontId="5" fillId="132" borderId="131" xfId="0">
      <alignment vertical="center"/>
    </xf>
    <xf numFmtId="0" fontId="5" fillId="132" borderId="131" xfId="0">
      <alignment vertical="center"/>
    </xf>
    <xf numFmtId="0" fontId="10" fillId="81" borderId="80" xfId="0"/>
    <xf numFmtId="0" fontId="5" fillId="132" borderId="131" xfId="0">
      <alignment vertical="center"/>
    </xf>
    <xf numFmtId="0" fontId="5" fillId="132" borderId="131" xfId="0">
      <alignment vertical="center"/>
    </xf>
    <xf numFmtId="0" fontId="5" fillId="83" borderId="82" xfId="0">
      <alignment horizontal="right" vertical="center"/>
    </xf>
    <xf numFmtId="0" fontId="10" fillId="147" borderId="146" xfId="0">
      <alignment horizontal="right"/>
    </xf>
    <xf numFmtId="0" fontId="5" fillId="83" borderId="82" xfId="0">
      <alignment horizontal="right" vertical="center"/>
    </xf>
    <xf numFmtId="0" fontId="5" fillId="102" borderId="101" xfId="0">
      <alignment horizontal="center" vertical="center"/>
    </xf>
    <xf numFmtId="0" fontId="5" fillId="148" borderId="147" xfId="0">
      <alignment horizontal="center" vertical="center"/>
    </xf>
    <xf numFmtId="0" fontId="10" fillId="149" borderId="148" xfId="0"/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48" borderId="147" xfId="0">
      <alignment horizontal="center" vertical="center"/>
    </xf>
    <xf numFmtId="0" fontId="10" fillId="149" borderId="148" xfId="0"/>
    <xf numFmtId="0" fontId="5" fillId="102" borderId="101" xfId="0">
      <alignment horizontal="center" vertical="center"/>
    </xf>
    <xf numFmtId="0" fontId="10" fillId="149" borderId="148" xfId="0"/>
    <xf numFmtId="0" fontId="5" fillId="150" borderId="149" xfId="0">
      <alignment horizontal="center" vertical="center"/>
    </xf>
    <xf numFmtId="0" fontId="5" fillId="151" borderId="150" xfId="0">
      <alignment vertical="center"/>
    </xf>
    <xf numFmtId="0" fontId="10" fillId="149" borderId="148" xfId="0"/>
    <xf numFmtId="0" fontId="10" fillId="149" borderId="148" xfId="0"/>
    <xf numFmtId="0" fontId="5" fillId="152" borderId="151" xfId="0">
      <alignment horizontal="center" vertical="center"/>
    </xf>
    <xf numFmtId="0" fontId="5" fillId="153" borderId="152" xfId="0">
      <alignment horizontal="left" vertical="center"/>
    </xf>
    <xf numFmtId="0" fontId="10" fillId="149" borderId="148" xfId="0"/>
    <xf numFmtId="0" fontId="5" fillId="154" borderId="153" xfId="0">
      <alignment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178" fontId="5" fillId="155" borderId="154" xfId="0">
      <alignment horizontal="right" vertical="center"/>
    </xf>
    <xf numFmtId="0" fontId="5" fillId="151" borderId="150" xfId="0">
      <alignment vertical="center"/>
    </xf>
    <xf numFmtId="179" fontId="5" fillId="122" borderId="121" xfId="0">
      <alignment horizontal="right" vertical="center"/>
    </xf>
    <xf numFmtId="179" fontId="5" fillId="105" borderId="104" xfId="0">
      <alignment horizontal="right" vertical="center"/>
    </xf>
    <xf numFmtId="179" fontId="5" fillId="122" borderId="121" xfId="0">
      <alignment horizontal="right" vertical="center"/>
    </xf>
    <xf numFmtId="0" fontId="5" fillId="95" borderId="94" xfId="0">
      <alignment vertical="center"/>
    </xf>
    <xf numFmtId="178" fontId="5" fillId="120" borderId="119" xfId="0">
      <alignment horizontal="right" vertical="center"/>
    </xf>
    <xf numFmtId="178" fontId="5" fillId="156" borderId="155" xfId="0">
      <alignment horizontal="right" vertical="center"/>
    </xf>
    <xf numFmtId="178" fontId="5" fillId="157" borderId="156" xfId="0">
      <alignment horizontal="right" vertical="center"/>
    </xf>
    <xf numFmtId="179" fontId="5" fillId="158" borderId="157" xfId="0">
      <alignment horizontal="center" vertical="center"/>
    </xf>
    <xf numFmtId="179" fontId="5" fillId="158" borderId="157" xfId="0">
      <alignment horizontal="center" vertical="center"/>
    </xf>
    <xf numFmtId="179" fontId="5" fillId="159" borderId="158" xfId="0">
      <alignment horizontal="center" vertical="center"/>
    </xf>
    <xf numFmtId="179" fontId="5" fillId="160" borderId="159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61" borderId="160" xfId="0">
      <alignment horizontal="right" vertical="center"/>
    </xf>
    <xf numFmtId="178" fontId="5" fillId="157" borderId="156" xfId="0">
      <alignment horizontal="right" vertical="center"/>
    </xf>
    <xf numFmtId="0" fontId="5" fillId="84" borderId="83" xfId="0">
      <alignment horizontal="center" vertical="center"/>
    </xf>
    <xf numFmtId="179" fontId="5" fillId="111" borderId="110" xfId="0">
      <alignment horizontal="center" vertical="center"/>
    </xf>
    <xf numFmtId="179" fontId="5" fillId="159" borderId="158" xfId="0">
      <alignment horizontal="center" vertical="center"/>
    </xf>
    <xf numFmtId="179" fontId="5" fillId="162" borderId="161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17" borderId="116" xfId="0">
      <alignment horizontal="right" vertical="center"/>
    </xf>
    <xf numFmtId="178" fontId="5" fillId="114" borderId="113" xfId="0">
      <alignment horizontal="right" vertical="center"/>
    </xf>
    <xf numFmtId="179" fontId="5" fillId="163" borderId="162" xfId="0">
      <alignment horizontal="center" vertical="center"/>
    </xf>
    <xf numFmtId="179" fontId="5" fillId="163" borderId="162" xfId="0">
      <alignment horizontal="center" vertical="center"/>
    </xf>
    <xf numFmtId="179" fontId="5" fillId="163" borderId="162" xfId="0">
      <alignment horizontal="center" vertical="center"/>
    </xf>
    <xf numFmtId="179" fontId="5" fillId="164" borderId="163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56" borderId="155" xfId="0">
      <alignment horizontal="right" vertical="center"/>
    </xf>
    <xf numFmtId="178" fontId="5" fillId="157" borderId="156" xfId="0">
      <alignment horizontal="right" vertical="center"/>
    </xf>
    <xf numFmtId="0" fontId="5" fillId="118" borderId="117" xfId="0">
      <alignment horizontal="center" vertical="center"/>
    </xf>
    <xf numFmtId="179" fontId="5" fillId="111" borderId="110" xfId="0">
      <alignment horizontal="center" vertical="center"/>
    </xf>
    <xf numFmtId="179" fontId="5" fillId="159" borderId="158" xfId="0">
      <alignment horizontal="center" vertical="center"/>
    </xf>
    <xf numFmtId="179" fontId="5" fillId="164" borderId="163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61" borderId="160" xfId="0">
      <alignment horizontal="right" vertical="center"/>
    </xf>
    <xf numFmtId="178" fontId="5" fillId="157" borderId="156" xfId="0">
      <alignment horizontal="right" vertical="center"/>
    </xf>
    <xf numFmtId="0" fontId="5" fillId="133" borderId="132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178" fontId="5" fillId="114" borderId="113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17" borderId="116" xfId="0">
      <alignment horizontal="right" vertical="center"/>
    </xf>
    <xf numFmtId="178" fontId="5" fillId="103" borderId="102" xfId="0">
      <alignment horizontal="right" vertical="center"/>
    </xf>
    <xf numFmtId="179" fontId="5" fillId="158" borderId="157" xfId="0">
      <alignment horizontal="center" vertical="center"/>
    </xf>
    <xf numFmtId="179" fontId="5" fillId="158" borderId="157" xfId="0">
      <alignment horizontal="center" vertical="center"/>
    </xf>
    <xf numFmtId="179" fontId="5" fillId="165" borderId="164" xfId="0">
      <alignment horizontal="center" vertical="center"/>
    </xf>
    <xf numFmtId="179" fontId="5" fillId="164" borderId="163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61" borderId="160" xfId="0">
      <alignment horizontal="right" vertical="center"/>
    </xf>
    <xf numFmtId="178" fontId="5" fillId="157" borderId="156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8" borderId="107" xfId="0">
      <alignment horizontal="right" vertical="center"/>
    </xf>
    <xf numFmtId="0" fontId="5" fillId="95" borderId="94" xfId="0">
      <alignment vertical="center"/>
    </xf>
    <xf numFmtId="178" fontId="5" fillId="307" borderId="165" xfId="0" applyFill="1">
      <alignment horizontal="right" vertical="center"/>
    </xf>
    <xf numFmtId="178" fontId="5" fillId="307" borderId="166" xfId="0" applyFill="1">
      <alignment horizontal="right" vertical="center"/>
    </xf>
    <xf numFmtId="0" fontId="5" fillId="95" borderId="94" xfId="0">
      <alignment vertical="center"/>
    </xf>
    <xf numFmtId="179" fontId="5" fillId="307" borderId="167" xfId="0" applyFill="1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56" borderId="155" xfId="0">
      <alignment horizontal="right" vertical="center"/>
    </xf>
    <xf numFmtId="178" fontId="5" fillId="157" borderId="156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61" borderId="160" xfId="0">
      <alignment horizontal="right" vertical="center"/>
    </xf>
    <xf numFmtId="178" fontId="5" fillId="157" borderId="156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8" borderId="107" xfId="0">
      <alignment horizontal="right" vertical="center"/>
    </xf>
    <xf numFmtId="0" fontId="5" fillId="95" borderId="94" xfId="0">
      <alignment vertical="center"/>
    </xf>
    <xf numFmtId="178" fontId="5" fillId="307" borderId="168" xfId="0" applyFill="1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178" fontId="5" fillId="127" borderId="126" xfId="0">
      <alignment horizontal="center" vertical="center"/>
    </xf>
    <xf numFmtId="178" fontId="5" fillId="128" borderId="127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27" borderId="126" xfId="0">
      <alignment horizontal="center" vertical="center"/>
    </xf>
    <xf numFmtId="0" fontId="5" fillId="95" borderId="94" xfId="0">
      <alignment vertical="center"/>
    </xf>
    <xf numFmtId="179" fontId="5" fillId="159" borderId="158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179" fontId="5" fillId="307" borderId="169" xfId="0" applyFill="1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44" borderId="143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10" fillId="144" borderId="143" xfId="0"/>
    <xf numFmtId="0" fontId="5" fillId="99" borderId="98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171" borderId="170" xfId="0">
      <alignment horizontal="right"/>
    </xf>
    <xf numFmtId="0" fontId="5" fillId="82" borderId="81" xfId="0">
      <alignment horizontal="right" vertical="center"/>
    </xf>
    <xf numFmtId="0" fontId="5" fillId="172" borderId="171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0" fontId="5" fillId="173" borderId="172" xfId="0">
      <alignment horizontal="center" vertical="center"/>
    </xf>
    <xf numFmtId="0" fontId="5" fillId="174" borderId="173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0" fontId="5" fillId="176" borderId="175" xfId="0">
      <alignment horizontal="center" vertical="center"/>
    </xf>
    <xf numFmtId="0" fontId="5" fillId="84" borderId="83" xfId="0">
      <alignment horizontal="center" vertical="center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4" borderId="83" xfId="0">
      <alignment horizontal="center" vertical="center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140" borderId="139" xfId="0">
      <alignment vertical="center"/>
    </xf>
    <xf numFmtId="178" fontId="5" fillId="307" borderId="176" xfId="0" applyFill="1">
      <alignment horizontal="right" vertical="center"/>
    </xf>
    <xf numFmtId="0" fontId="5" fillId="116" borderId="115" xfId="0">
      <alignment vertical="center"/>
    </xf>
    <xf numFmtId="178" fontId="5" fillId="178" borderId="177" xfId="0">
      <alignment horizontal="right" vertical="center"/>
    </xf>
    <xf numFmtId="178" fontId="5" fillId="178" borderId="177" xfId="0">
      <alignment horizontal="right" vertical="center"/>
    </xf>
    <xf numFmtId="178" fontId="5" fillId="178" borderId="177" xfId="0">
      <alignment horizontal="right" vertical="center"/>
    </xf>
    <xf numFmtId="178" fontId="5" fillId="178" borderId="177" xfId="0">
      <alignment horizontal="right" vertical="center"/>
    </xf>
    <xf numFmtId="178" fontId="5" fillId="179" borderId="178" xfId="0">
      <alignment horizontal="right" vertical="center"/>
    </xf>
    <xf numFmtId="178" fontId="5" fillId="109" borderId="108" xfId="0">
      <alignment horizontal="right" vertical="center"/>
    </xf>
    <xf numFmtId="0" fontId="5" fillId="116" borderId="115" xfId="0">
      <alignment vertical="center"/>
    </xf>
    <xf numFmtId="178" fontId="5" fillId="178" borderId="177" xfId="0">
      <alignment horizontal="right" vertical="center"/>
    </xf>
    <xf numFmtId="178" fontId="5" fillId="178" borderId="177" xfId="0">
      <alignment horizontal="right" vertical="center"/>
    </xf>
    <xf numFmtId="178" fontId="5" fillId="178" borderId="177" xfId="0">
      <alignment horizontal="right" vertical="center"/>
    </xf>
    <xf numFmtId="178" fontId="5" fillId="178" borderId="177" xfId="0">
      <alignment horizontal="right" vertical="center"/>
    </xf>
    <xf numFmtId="178" fontId="5" fillId="179" borderId="178" xfId="0">
      <alignment horizontal="right" vertical="center"/>
    </xf>
    <xf numFmtId="178" fontId="5" fillId="109" borderId="108" xfId="0">
      <alignment horizontal="right" vertical="center"/>
    </xf>
    <xf numFmtId="0" fontId="5" fillId="119" borderId="118" xfId="0">
      <alignment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0" fontId="5" fillId="95" borderId="94" xfId="0">
      <alignment vertical="center"/>
    </xf>
    <xf numFmtId="178" fontId="5" fillId="307" borderId="179" xfId="0" applyFill="1">
      <alignment horizontal="right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49" fontId="5" fillId="182" borderId="181" xfId="0">
      <alignment horizontal="center" vertical="center"/>
    </xf>
    <xf numFmtId="49" fontId="5" fillId="183" borderId="182" xfId="0">
      <alignment horizontal="center" vertical="center"/>
    </xf>
    <xf numFmtId="0" fontId="5" fillId="174" borderId="173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49" fontId="5" fillId="183" borderId="182" xfId="0">
      <alignment horizontal="center" vertical="center"/>
    </xf>
    <xf numFmtId="0" fontId="5" fillId="174" borderId="173" xfId="0">
      <alignment horizontal="center" vertical="center"/>
    </xf>
    <xf numFmtId="0" fontId="5" fillId="174" borderId="173" xfId="0">
      <alignment horizontal="center" vertical="center"/>
    </xf>
    <xf numFmtId="0" fontId="5" fillId="175" borderId="174" xfId="0">
      <alignment horizontal="center" vertical="center"/>
    </xf>
    <xf numFmtId="0" fontId="5" fillId="176" borderId="175" xfId="0">
      <alignment horizontal="center" vertical="center"/>
    </xf>
    <xf numFmtId="49" fontId="5" fillId="181" borderId="180" xfId="0">
      <alignment horizontal="center" vertical="center"/>
    </xf>
    <xf numFmtId="49" fontId="5" fillId="184" borderId="183" xfId="0">
      <alignment horizontal="center" vertical="center" wrapText="1"/>
    </xf>
    <xf numFmtId="49" fontId="5" fillId="184" borderId="183" xfId="0">
      <alignment horizontal="center" vertical="center" wrapText="1"/>
    </xf>
    <xf numFmtId="49" fontId="5" fillId="184" borderId="183" xfId="0">
      <alignment horizontal="center" vertical="center" wrapText="1"/>
    </xf>
    <xf numFmtId="49" fontId="5" fillId="181" borderId="180" xfId="0">
      <alignment horizontal="center" vertical="center"/>
    </xf>
    <xf numFmtId="49" fontId="5" fillId="184" borderId="183" xfId="0">
      <alignment horizontal="center" vertical="center" wrapText="1"/>
    </xf>
    <xf numFmtId="49" fontId="5" fillId="184" borderId="183" xfId="0">
      <alignment horizontal="center" vertical="center" wrapText="1"/>
    </xf>
    <xf numFmtId="49" fontId="5" fillId="184" borderId="183" xfId="0">
      <alignment horizontal="center" vertical="center" wrapText="1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3" borderId="112" xfId="0">
      <alignment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0" fontId="5" fillId="185" borderId="184" xfId="0">
      <alignment horizontal="left" vertical="center"/>
    </xf>
    <xf numFmtId="178" fontId="5" fillId="117" borderId="116" xfId="0">
      <alignment horizontal="right" vertical="center"/>
    </xf>
    <xf numFmtId="49" fontId="5" fillId="186" borderId="185" xfId="0">
      <alignment horizontal="center"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49" fontId="5" fillId="186" borderId="185" xfId="0">
      <alignment horizontal="center" vertical="center"/>
    </xf>
    <xf numFmtId="178" fontId="5" fillId="117" borderId="116" xfId="0">
      <alignment horizontal="right" vertical="center"/>
    </xf>
    <xf numFmtId="0" fontId="5" fillId="119" borderId="118" xfId="0">
      <alignment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0" fontId="5" fillId="95" borderId="94" xfId="0">
      <alignment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49" fontId="5" fillId="181" borderId="180" xfId="0">
      <alignment horizontal="center" vertical="center"/>
    </xf>
    <xf numFmtId="178" fontId="5" fillId="103" borderId="102" xfId="0">
      <alignment horizontal="right" vertical="center"/>
    </xf>
    <xf numFmtId="49" fontId="5" fillId="181" borderId="180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0" fontId="5" fillId="47" borderId="46" xfId="0"/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5" fillId="187" borderId="186" xfId="0">
      <alignment horizontal="center" vertical="center"/>
    </xf>
    <xf numFmtId="0" fontId="21" fillId="188" borderId="187" xfId="0"/>
    <xf numFmtId="0" fontId="21" fillId="188" borderId="187" xfId="0"/>
    <xf numFmtId="0" fontId="21" fillId="188" borderId="187" xfId="0"/>
    <xf numFmtId="0" fontId="21" fillId="188" borderId="187" xfId="0"/>
    <xf numFmtId="0" fontId="25" fillId="187" borderId="186" xfId="0">
      <alignment horizontal="center" vertical="center"/>
    </xf>
    <xf numFmtId="0" fontId="21" fillId="189" borderId="188" xfId="0">
      <alignment horizontal="right" vertical="center"/>
    </xf>
    <xf numFmtId="0" fontId="21" fillId="189" borderId="188" xfId="0">
      <alignment horizontal="right" vertical="center"/>
    </xf>
    <xf numFmtId="0" fontId="21" fillId="189" borderId="188" xfId="0">
      <alignment horizontal="right" vertical="center"/>
    </xf>
    <xf numFmtId="0" fontId="21" fillId="190" borderId="189" xfId="0">
      <alignment vertical="center"/>
    </xf>
    <xf numFmtId="0" fontId="21" fillId="190" borderId="189" xfId="0">
      <alignment vertical="center"/>
    </xf>
    <xf numFmtId="0" fontId="21" fillId="190" borderId="189" xfId="0">
      <alignment vertical="center"/>
    </xf>
    <xf numFmtId="0" fontId="21" fillId="190" borderId="189" xfId="0">
      <alignment vertical="center"/>
    </xf>
    <xf numFmtId="0" fontId="21" fillId="190" borderId="189" xfId="0">
      <alignment vertical="center"/>
    </xf>
    <xf numFmtId="0" fontId="21" fillId="190" borderId="189" xfId="0">
      <alignment vertical="center"/>
    </xf>
    <xf numFmtId="0" fontId="21" fillId="191" borderId="190" xfId="0"/>
    <xf numFmtId="0" fontId="21" fillId="192" borderId="191" xfId="0">
      <alignment horizontal="right" vertical="center"/>
    </xf>
    <xf numFmtId="0" fontId="21" fillId="192" borderId="191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4" borderId="83" xfId="0">
      <alignment horizontal="center" vertical="center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4" borderId="193" xfId="0">
      <alignment horizontal="center" vertical="center" shrinkToFit="1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178" fontId="5" fillId="195" borderId="194" xfId="0">
      <alignment horizontal="center" vertical="center" wrapText="1"/>
    </xf>
    <xf numFmtId="178" fontId="5" fillId="195" borderId="194" xfId="0">
      <alignment horizontal="center" vertical="center" wrapText="1"/>
    </xf>
    <xf numFmtId="178" fontId="5" fillId="195" borderId="194" xfId="0">
      <alignment horizontal="center" vertical="center" wrapText="1"/>
    </xf>
    <xf numFmtId="178" fontId="5" fillId="97" borderId="96" xfId="0">
      <alignment horizontal="center" vertical="center"/>
    </xf>
    <xf numFmtId="178" fontId="5" fillId="195" borderId="194" xfId="0">
      <alignment horizontal="center" vertical="center" wrapText="1"/>
    </xf>
    <xf numFmtId="178" fontId="5" fillId="195" borderId="194" xfId="0">
      <alignment horizontal="center" vertical="center" wrapText="1"/>
    </xf>
    <xf numFmtId="178" fontId="5" fillId="195" borderId="194" xfId="0">
      <alignment horizontal="center" vertical="center" wrapText="1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93" borderId="192" xfId="0">
      <alignment vertical="center" shrinkToFit="1"/>
    </xf>
    <xf numFmtId="0" fontId="5" fillId="193" borderId="192" xfId="0">
      <alignment vertical="center" shrinkToFit="1"/>
    </xf>
    <xf numFmtId="0" fontId="5" fillId="196" borderId="195" xfId="0">
      <alignment vertical="center" shrinkToFit="1"/>
    </xf>
    <xf numFmtId="0" fontId="5" fillId="143" borderId="142" xfId="0">
      <alignment horizontal="center" vertical="center"/>
    </xf>
    <xf numFmtId="0" fontId="5" fillId="197" borderId="196" xfId="0">
      <alignment horizontal="center" vertical="center"/>
    </xf>
    <xf numFmtId="0" fontId="5" fillId="198" borderId="197" xfId="0"/>
    <xf numFmtId="0" fontId="5" fillId="198" borderId="197" xfId="0"/>
    <xf numFmtId="0" fontId="5" fillId="198" borderId="197" xfId="0"/>
    <xf numFmtId="0" fontId="5" fillId="198" borderId="197" xfId="0"/>
    <xf numFmtId="0" fontId="5" fillId="198" borderId="197" xfId="0"/>
    <xf numFmtId="0" fontId="5" fillId="198" borderId="197" xfId="0"/>
    <xf numFmtId="0" fontId="5" fillId="198" borderId="197" xfId="0"/>
    <xf numFmtId="0" fontId="5" fillId="99" borderId="98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24" fillId="131" borderId="130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82" borderId="81" xfId="0">
      <alignment horizontal="right" vertical="center"/>
    </xf>
    <xf numFmtId="0" fontId="5" fillId="82" borderId="81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199" borderId="198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200" borderId="199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0" fontId="5" fillId="113" borderId="112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178" fontId="5" fillId="201" borderId="200" xfId="0">
      <alignment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0" fontId="5" fillId="202" borderId="201" xfId="0">
      <alignment horizontal="center" vertical="center"/>
    </xf>
    <xf numFmtId="178" fontId="5" fillId="139" borderId="138" xfId="0">
      <alignment horizontal="center" vertical="center"/>
    </xf>
    <xf numFmtId="178" fontId="5" fillId="128" borderId="127" xfId="0">
      <alignment horizontal="center" vertical="center"/>
    </xf>
    <xf numFmtId="178" fontId="5" fillId="203" borderId="202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203" borderId="202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204" borderId="203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204" borderId="203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178" fontId="5" fillId="204" borderId="203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204" borderId="203" xfId="0">
      <alignment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178" fontId="5" fillId="204" borderId="203" xfId="0">
      <alignment vertical="center"/>
    </xf>
    <xf numFmtId="178" fontId="5" fillId="307" borderId="204" xfId="0" applyFill="1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204" borderId="203" xfId="0">
      <alignment vertical="center"/>
    </xf>
    <xf numFmtId="0" fontId="5" fillId="84" borderId="83" xfId="0">
      <alignment horizontal="center" vertical="center"/>
    </xf>
    <xf numFmtId="178" fontId="5" fillId="206" borderId="205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82" borderId="81" xfId="0">
      <alignment horizontal="right" vertical="center"/>
    </xf>
    <xf numFmtId="0" fontId="5" fillId="82" borderId="81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8" borderId="207" xfId="0">
      <alignment vertical="center" wrapText="1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9" borderId="208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02" borderId="101" xfId="0">
      <alignment horizontal="center" vertical="center"/>
    </xf>
    <xf numFmtId="178" fontId="5" fillId="138" borderId="137" xfId="0">
      <alignment horizontal="center" vertical="center"/>
    </xf>
    <xf numFmtId="178" fontId="5" fillId="138" borderId="137" xfId="0">
      <alignment horizontal="center" vertical="center"/>
    </xf>
    <xf numFmtId="0" fontId="5" fillId="210" borderId="209" xfId="0">
      <alignment vertical="center"/>
    </xf>
    <xf numFmtId="178" fontId="5" fillId="117" borderId="116" xfId="0">
      <alignment horizontal="right" vertical="center"/>
    </xf>
    <xf numFmtId="178" fontId="5" fillId="117" borderId="116" xfId="0">
      <alignment horizontal="right" vertical="center"/>
    </xf>
    <xf numFmtId="0" fontId="5" fillId="211" borderId="210" xfId="0">
      <alignment horizontal="center" vertical="center"/>
    </xf>
    <xf numFmtId="178" fontId="5" fillId="139" borderId="138" xfId="0">
      <alignment horizontal="center" vertical="center"/>
    </xf>
    <xf numFmtId="178" fontId="5" fillId="139" borderId="138" xfId="0">
      <alignment horizontal="center" vertical="center"/>
    </xf>
    <xf numFmtId="0" fontId="5" fillId="212" borderId="211" xfId="0">
      <alignment vertical="center"/>
    </xf>
    <xf numFmtId="178" fontId="5" fillId="120" borderId="119" xfId="0">
      <alignment horizontal="right" vertical="center"/>
    </xf>
    <xf numFmtId="178" fontId="5" fillId="120" borderId="119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213" borderId="212" xfId="0">
      <alignment horizontal="right" vertical="center"/>
    </xf>
    <xf numFmtId="178" fontId="5" fillId="213" borderId="212" xfId="0">
      <alignment horizontal="right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0" fontId="5" fillId="101" borderId="100" xfId="0">
      <alignment horizontal="center" vertical="center"/>
    </xf>
    <xf numFmtId="178" fontId="5" fillId="139" borderId="138" xfId="0">
      <alignment horizontal="center" vertical="center"/>
    </xf>
    <xf numFmtId="178" fontId="5" fillId="128" borderId="127" xfId="0">
      <alignment horizontal="center" vertical="center"/>
    </xf>
    <xf numFmtId="0" fontId="5" fillId="95" borderId="94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3" borderId="22" xfId="0">
      <alignment horizontal="right" vertical="center"/>
    </xf>
    <xf numFmtId="0" fontId="5" fillId="23" borderId="22" xfId="0">
      <alignment horizontal="right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82" borderId="81" xfId="0">
      <alignment horizontal="right" vertical="center"/>
    </xf>
    <xf numFmtId="0" fontId="5" fillId="82" borderId="81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5" borderId="94" xfId="0">
      <alignment vertical="center"/>
    </xf>
    <xf numFmtId="0" fontId="5" fillId="207" borderId="206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213" borderId="212" xfId="0">
      <alignment horizontal="right" vertical="center"/>
    </xf>
    <xf numFmtId="178" fontId="5" fillId="213" borderId="212" xfId="0">
      <alignment horizontal="right"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178" fontId="5" fillId="213" borderId="212" xfId="0">
      <alignment horizontal="right" vertical="center"/>
    </xf>
    <xf numFmtId="178" fontId="5" fillId="213" borderId="212" xfId="0">
      <alignment horizontal="right" vertical="center"/>
    </xf>
    <xf numFmtId="0" fontId="5" fillId="95" borderId="94" xfId="0">
      <alignment vertical="center"/>
    </xf>
    <xf numFmtId="0" fontId="5" fillId="207" borderId="206" xfId="0">
      <alignment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207" borderId="206" xfId="0">
      <alignment vertical="center"/>
    </xf>
    <xf numFmtId="0" fontId="5" fillId="95" borderId="94" xfId="0">
      <alignment vertical="center"/>
    </xf>
    <xf numFmtId="178" fontId="5" fillId="103" borderId="102" xfId="0">
      <alignment horizontal="right" vertical="center"/>
    </xf>
    <xf numFmtId="0" fontId="5" fillId="207" borderId="206" xfId="0">
      <alignment vertical="center"/>
    </xf>
    <xf numFmtId="0" fontId="5" fillId="84" borderId="83" xfId="0">
      <alignment horizontal="center" vertical="center"/>
    </xf>
    <xf numFmtId="0" fontId="5" fillId="175" borderId="174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14" fillId="214" borderId="213" xfId="0">
      <alignment horizontal="center" vertical="center" wrapText="1"/>
    </xf>
    <xf numFmtId="0" fontId="5" fillId="78" borderId="77" xfId="0">
      <alignment vertical="center"/>
    </xf>
    <xf numFmtId="0" fontId="5" fillId="215" borderId="214" xfId="0">
      <alignment horizontal="center" vertical="center" wrapText="1"/>
    </xf>
    <xf numFmtId="0" fontId="5" fillId="215" borderId="214" xfId="0">
      <alignment horizontal="center" vertical="center" wrapText="1"/>
    </xf>
    <xf numFmtId="0" fontId="5" fillId="216" borderId="215" xfId="0">
      <alignment vertical="center" wrapText="1"/>
    </xf>
    <xf numFmtId="0" fontId="5" fillId="216" borderId="215" xfId="0">
      <alignment vertical="center" wrapText="1"/>
    </xf>
    <xf numFmtId="0" fontId="5" fillId="216" borderId="215" xfId="0">
      <alignment vertical="center" wrapText="1"/>
    </xf>
    <xf numFmtId="0" fontId="5" fillId="216" borderId="215" xfId="0">
      <alignment vertical="center" wrapText="1"/>
    </xf>
    <xf numFmtId="0" fontId="5" fillId="82" borderId="81" xfId="0">
      <alignment horizontal="right" vertical="center"/>
    </xf>
    <xf numFmtId="0" fontId="5" fillId="88" borderId="87" xfId="0">
      <alignment horizontal="center" vertical="center" wrapText="1"/>
    </xf>
    <xf numFmtId="0" fontId="5" fillId="88" borderId="87" xfId="0">
      <alignment horizontal="center" vertical="center" wrapText="1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118" borderId="117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17" borderId="216" xfId="0">
      <alignment horizontal="left" vertical="center" wrapText="1"/>
    </xf>
    <xf numFmtId="0" fontId="5" fillId="84" borderId="83" xfId="0">
      <alignment horizontal="center" vertical="center"/>
    </xf>
    <xf numFmtId="0" fontId="5" fillId="118" borderId="117" xfId="0">
      <alignment horizontal="center" vertical="center"/>
    </xf>
    <xf numFmtId="0" fontId="5" fillId="118" borderId="117" xfId="0">
      <alignment horizontal="center" vertical="center"/>
    </xf>
    <xf numFmtId="0" fontId="5" fillId="217" borderId="216" xfId="0">
      <alignment horizontal="left" vertical="center" wrapText="1"/>
    </xf>
    <xf numFmtId="0" fontId="5" fillId="218" borderId="217" xfId="0">
      <alignment horizontal="center" vertical="center"/>
    </xf>
    <xf numFmtId="0" fontId="5" fillId="118" borderId="117" xfId="0">
      <alignment horizontal="center" vertical="center"/>
    </xf>
    <xf numFmtId="0" fontId="5" fillId="118" borderId="117" xfId="0">
      <alignment horizontal="center" vertical="center"/>
    </xf>
    <xf numFmtId="0" fontId="5" fillId="217" borderId="216" xfId="0">
      <alignment horizontal="left" vertical="center" wrapText="1"/>
    </xf>
    <xf numFmtId="0" fontId="5" fillId="101" borderId="100" xfId="0">
      <alignment horizontal="center" vertical="center"/>
    </xf>
    <xf numFmtId="177" fontId="5" fillId="307" borderId="218" xfId="0" applyFill="1">
      <alignment horizontal="right" vertical="center"/>
    </xf>
    <xf numFmtId="177" fontId="5" fillId="307" borderId="219" xfId="0" applyFill="1">
      <alignment horizontal="right" vertical="center"/>
    </xf>
    <xf numFmtId="0" fontId="5" fillId="221" borderId="220" xfId="0">
      <alignment horizontal="left" vertical="center" wrapText="1"/>
    </xf>
    <xf numFmtId="0" fontId="5" fillId="86" borderId="85" xfId="0">
      <alignment horizontal="center" vertical="center" wrapText="1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7" fontId="5" fillId="222" borderId="221" xfId="0">
      <alignment horizontal="right" vertical="center"/>
    </xf>
    <xf numFmtId="177" fontId="5" fillId="223" borderId="222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224" borderId="223" xfId="0">
      <alignment horizontal="center" vertical="center" wrapText="1"/>
    </xf>
    <xf numFmtId="177" fontId="5" fillId="222" borderId="221" xfId="0">
      <alignment horizontal="right" vertical="center"/>
    </xf>
    <xf numFmtId="177" fontId="5" fillId="223" borderId="222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225" borderId="224" xfId="0">
      <alignment horizontal="center" vertical="center" wrapText="1"/>
    </xf>
    <xf numFmtId="177" fontId="5" fillId="222" borderId="221" xfId="0">
      <alignment horizontal="right" vertical="center"/>
    </xf>
    <xf numFmtId="177" fontId="5" fillId="223" borderId="222" xfId="0">
      <alignment horizontal="right" vertical="center"/>
    </xf>
    <xf numFmtId="0" fontId="5" fillId="226" borderId="225" xfId="0">
      <alignment horizontal="left" vertical="center" wrapText="1"/>
    </xf>
    <xf numFmtId="0" fontId="5" fillId="102" borderId="101" xfId="0">
      <alignment horizontal="center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27" borderId="226" xfId="0">
      <alignment horizontal="left" vertical="center" wrapText="1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27" borderId="226" xfId="0">
      <alignment horizontal="left" vertical="center" wrapText="1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7" fontId="5" fillId="228" borderId="227" xfId="0">
      <alignment horizontal="right" vertical="center"/>
    </xf>
    <xf numFmtId="177" fontId="5" fillId="228" borderId="227" xfId="0">
      <alignment horizontal="right" vertical="center"/>
    </xf>
    <xf numFmtId="0" fontId="5" fillId="227" borderId="226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17" borderId="216" xfId="0">
      <alignment horizontal="left" vertical="center" wrapText="1"/>
    </xf>
    <xf numFmtId="0" fontId="5" fillId="84" borderId="83" xfId="0">
      <alignment horizontal="center" vertical="center"/>
    </xf>
    <xf numFmtId="0" fontId="5" fillId="118" borderId="117" xfId="0">
      <alignment horizontal="center" vertical="center"/>
    </xf>
    <xf numFmtId="0" fontId="5" fillId="209" borderId="208" xfId="0">
      <alignment horizontal="center" vertical="center"/>
    </xf>
    <xf numFmtId="0" fontId="5" fillId="227" borderId="226" xfId="0">
      <alignment horizontal="left" vertical="center" wrapText="1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27" borderId="226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27" borderId="226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8" fontId="5" fillId="307" borderId="228" xfId="0" applyFill="1">
      <alignment horizontal="right" vertical="center"/>
    </xf>
    <xf numFmtId="0" fontId="5" fillId="230" borderId="229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8" fontId="5" fillId="109" borderId="108" xfId="0">
      <alignment horizontal="right" vertical="center"/>
    </xf>
    <xf numFmtId="178" fontId="5" fillId="231" borderId="230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8" fontId="5" fillId="109" borderId="108" xfId="0">
      <alignment horizontal="right" vertical="center"/>
    </xf>
    <xf numFmtId="178" fontId="5" fillId="231" borderId="230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217" borderId="216" xfId="0">
      <alignment horizontal="left" vertical="center" wrapText="1"/>
    </xf>
    <xf numFmtId="0" fontId="5" fillId="224" borderId="223" xfId="0">
      <alignment horizontal="center" vertical="center" wrapText="1"/>
    </xf>
    <xf numFmtId="178" fontId="5" fillId="109" borderId="108" xfId="0">
      <alignment horizontal="right" vertical="center"/>
    </xf>
    <xf numFmtId="178" fontId="5" fillId="231" borderId="230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225" borderId="224" xfId="0">
      <alignment horizontal="center" vertical="center" wrapText="1"/>
    </xf>
    <xf numFmtId="178" fontId="5" fillId="138" borderId="137" xfId="0">
      <alignment horizontal="center" vertical="center"/>
    </xf>
    <xf numFmtId="178" fontId="5" fillId="141" borderId="140" xfId="0">
      <alignment horizontal="center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17" borderId="216" xfId="0">
      <alignment horizontal="left" vertical="center" wrapText="1"/>
    </xf>
    <xf numFmtId="0" fontId="5" fillId="85" borderId="84" xfId="0">
      <alignment horizontal="center" vertical="center" wrapText="1"/>
    </xf>
    <xf numFmtId="177" fontId="5" fillId="222" borderId="221" xfId="0">
      <alignment horizontal="right" vertical="center"/>
    </xf>
    <xf numFmtId="177" fontId="5" fillId="223" borderId="222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0" fontId="5" fillId="217" borderId="216" xfId="0">
      <alignment horizontal="left" vertical="center" wrapText="1"/>
    </xf>
    <xf numFmtId="0" fontId="5" fillId="101" borderId="100" xfId="0">
      <alignment horizontal="center" vertical="center"/>
    </xf>
    <xf numFmtId="177" fontId="5" fillId="222" borderId="221" xfId="0">
      <alignment horizontal="right" vertical="center"/>
    </xf>
    <xf numFmtId="177" fontId="5" fillId="223" borderId="222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217" borderId="216" xfId="0">
      <alignment horizontal="left" vertical="center" wrapText="1"/>
    </xf>
    <xf numFmtId="0" fontId="5" fillId="209" borderId="208" xfId="0">
      <alignment horizontal="center" vertical="center"/>
    </xf>
    <xf numFmtId="178" fontId="5" fillId="109" borderId="108" xfId="0">
      <alignment horizontal="right" vertical="center"/>
    </xf>
    <xf numFmtId="178" fontId="5" fillId="231" borderId="230" xfId="0">
      <alignment horizontal="right" vertical="center"/>
    </xf>
    <xf numFmtId="0" fontId="5" fillId="221" borderId="220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232" borderId="231" xfId="0">
      <alignment horizontal="left" vertical="center" wrapText="1"/>
    </xf>
    <xf numFmtId="0" fontId="5" fillId="211" borderId="210" xfId="0">
      <alignment horizontal="center" vertical="center"/>
    </xf>
    <xf numFmtId="178" fontId="5" fillId="138" borderId="137" xfId="0">
      <alignment horizontal="center" vertical="center"/>
    </xf>
    <xf numFmtId="178" fontId="5" fillId="141" borderId="140" xfId="0">
      <alignment horizontal="center" vertical="center"/>
    </xf>
    <xf numFmtId="0" fontId="5" fillId="226" borderId="225" xfId="0">
      <alignment horizontal="left" vertical="center" wrapText="1"/>
    </xf>
    <xf numFmtId="0" fontId="5" fillId="102" borderId="101" xfId="0">
      <alignment horizontal="center" vertical="center"/>
    </xf>
    <xf numFmtId="177" fontId="5" fillId="222" borderId="221" xfId="0">
      <alignment horizontal="right" vertical="center"/>
    </xf>
    <xf numFmtId="177" fontId="5" fillId="222" borderId="221" xfId="0">
      <alignment horizontal="right" vertical="center"/>
    </xf>
    <xf numFmtId="0" fontId="5" fillId="116" borderId="115" xfId="0">
      <alignment vertical="center"/>
    </xf>
    <xf numFmtId="0" fontId="5" fillId="209" borderId="208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02" borderId="101" xfId="0">
      <alignment horizontal="center" vertical="center"/>
    </xf>
    <xf numFmtId="0" fontId="5" fillId="145" borderId="144" xfId="0">
      <alignment vertical="center"/>
    </xf>
    <xf numFmtId="0" fontId="5" fillId="145" borderId="144" xfId="0">
      <alignment vertical="center"/>
    </xf>
    <xf numFmtId="0" fontId="5" fillId="145" borderId="144" xfId="0">
      <alignment vertical="center"/>
    </xf>
    <xf numFmtId="0" fontId="5" fillId="145" borderId="144" xfId="0">
      <alignment vertical="center"/>
    </xf>
    <xf numFmtId="0" fontId="5" fillId="145" borderId="144" xfId="0">
      <alignment vertical="center"/>
    </xf>
    <xf numFmtId="0" fontId="5" fillId="145" borderId="144" xfId="0">
      <alignment vertical="center"/>
    </xf>
    <xf numFmtId="0" fontId="5" fillId="145" borderId="144" xfId="0">
      <alignment vertical="center"/>
    </xf>
    <xf numFmtId="0" fontId="5" fillId="99" borderId="98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82" borderId="81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307" borderId="233" xfId="0" applyFill="1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118" borderId="117" xfId="0">
      <alignment horizontal="center" vertical="center"/>
    </xf>
    <xf numFmtId="0" fontId="5" fillId="236" borderId="235" xfId="0">
      <alignment vertical="center" wrapText="1"/>
    </xf>
    <xf numFmtId="0" fontId="5" fillId="118" borderId="117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7" borderId="236" xfId="0">
      <alignment vertical="center"/>
    </xf>
    <xf numFmtId="0" fontId="5" fillId="102" borderId="101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7" fontId="5" fillId="235" borderId="234" xfId="0">
      <alignment horizontal="right" vertical="center"/>
    </xf>
    <xf numFmtId="177" fontId="5" fillId="239" borderId="238" xfId="0">
      <alignment horizontal="right" vertical="center"/>
    </xf>
    <xf numFmtId="0" fontId="5" fillId="240" borderId="239" xfId="0">
      <alignment vertical="center"/>
    </xf>
    <xf numFmtId="0" fontId="5" fillId="202" borderId="201" xfId="0">
      <alignment horizontal="center" vertical="center"/>
    </xf>
    <xf numFmtId="178" fontId="5" fillId="115" borderId="114" xfId="0">
      <alignment horizontal="right" vertical="center"/>
    </xf>
    <xf numFmtId="178" fontId="5" fillId="115" borderId="114" xfId="0">
      <alignment horizontal="right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7" fontId="5" fillId="235" borderId="234" xfId="0">
      <alignment horizontal="right" vertical="center"/>
    </xf>
    <xf numFmtId="177" fontId="5" fillId="239" borderId="238" xfId="0">
      <alignment horizontal="right" vertical="center"/>
    </xf>
    <xf numFmtId="0" fontId="5" fillId="116" borderId="115" xfId="0">
      <alignment vertical="center"/>
    </xf>
    <xf numFmtId="0" fontId="5" fillId="84" borderId="83" xfId="0">
      <alignment horizontal="center" vertical="center"/>
    </xf>
    <xf numFmtId="178" fontId="5" fillId="97" borderId="96" xfId="0">
      <alignment horizontal="center" vertical="center"/>
    </xf>
    <xf numFmtId="178" fontId="5" fillId="97" borderId="96" xfId="0">
      <alignment horizontal="center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8" fontId="5" fillId="97" borderId="96" xfId="0">
      <alignment horizontal="center" vertical="center"/>
    </xf>
    <xf numFmtId="178" fontId="5" fillId="127" borderId="126" xfId="0">
      <alignment horizontal="center" vertical="center"/>
    </xf>
    <xf numFmtId="0" fontId="5" fillId="116" borderId="115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153" borderId="152" xfId="0">
      <alignment horizontal="left" vertical="center"/>
    </xf>
    <xf numFmtId="0" fontId="5" fillId="143" borderId="142" xfId="0">
      <alignment horizontal="center"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25" borderId="124" xfId="0">
      <alignment vertical="center"/>
    </xf>
    <xf numFmtId="0" fontId="5" fillId="84" borderId="83" xfId="0">
      <alignment horizontal="center" vertical="center"/>
    </xf>
    <xf numFmtId="0" fontId="5" fillId="240" borderId="239" xfId="0">
      <alignment vertical="center"/>
    </xf>
    <xf numFmtId="0" fontId="5" fillId="143" borderId="142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41" borderId="240" xfId="0">
      <alignment vertical="center" wrapText="1"/>
    </xf>
    <xf numFmtId="0" fontId="5" fillId="242" borderId="241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118" borderId="117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119" borderId="118" xfId="0">
      <alignment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vertical="center" wrapText="1"/>
    </xf>
    <xf numFmtId="0" fontId="5" fillId="118" borderId="117" xfId="0">
      <alignment horizontal="center" vertical="center"/>
    </xf>
    <xf numFmtId="0" fontId="5" fillId="113" borderId="112" xfId="0">
      <alignment vertical="center"/>
    </xf>
    <xf numFmtId="0" fontId="5" fillId="84" borderId="83" xfId="0">
      <alignment horizontal="center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16" borderId="115" xfId="0">
      <alignment vertical="center"/>
    </xf>
    <xf numFmtId="0" fontId="5" fillId="101" borderId="100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8" fontId="5" fillId="103" borderId="102" xfId="0">
      <alignment horizontal="right" vertical="center"/>
    </xf>
    <xf numFmtId="178" fontId="5" fillId="114" borderId="113" xfId="0">
      <alignment horizontal="right" vertical="center"/>
    </xf>
    <xf numFmtId="0" fontId="5" fillId="116" borderId="115" xfId="0">
      <alignment vertical="center"/>
    </xf>
    <xf numFmtId="0" fontId="5" fillId="209" borderId="208" xfId="0">
      <alignment horizontal="center" vertical="center"/>
    </xf>
    <xf numFmtId="178" fontId="5" fillId="109" borderId="108" xfId="0">
      <alignment horizontal="right" vertical="center"/>
    </xf>
    <xf numFmtId="178" fontId="5" fillId="109" borderId="108" xfId="0">
      <alignment horizontal="right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0" fontId="5" fillId="84" borderId="83" xfId="0">
      <alignment horizontal="center" vertical="center"/>
    </xf>
    <xf numFmtId="0" fontId="5" fillId="101" borderId="100" xfId="0">
      <alignment horizontal="center" vertical="center"/>
    </xf>
    <xf numFmtId="0" fontId="5" fillId="238" borderId="237" xfId="0">
      <alignment vertical="center" wrapText="1"/>
    </xf>
    <xf numFmtId="0" fontId="5" fillId="102" borderId="101" xfId="0">
      <alignment horizontal="center" vertical="center"/>
    </xf>
    <xf numFmtId="178" fontId="5" fillId="139" borderId="138" xfId="0">
      <alignment horizontal="center" vertical="center"/>
    </xf>
    <xf numFmtId="178" fontId="5" fillId="139" borderId="138" xfId="0">
      <alignment horizontal="center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177" fontId="5" fillId="235" borderId="234" xfId="0">
      <alignment horizontal="right" vertical="center"/>
    </xf>
    <xf numFmtId="177" fontId="5" fillId="239" borderId="238" xfId="0">
      <alignment horizontal="right" vertical="center"/>
    </xf>
    <xf numFmtId="0" fontId="5" fillId="240" borderId="239" xfId="0">
      <alignment vertical="center"/>
    </xf>
    <xf numFmtId="0" fontId="5" fillId="143" borderId="142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8" borderId="237" xfId="0">
      <alignment vertical="center" wrapText="1"/>
    </xf>
    <xf numFmtId="0" fontId="5" fillId="143" borderId="142" xfId="0">
      <alignment horizontal="center" vertical="center"/>
    </xf>
    <xf numFmtId="0" fontId="5" fillId="240" borderId="239" xfId="0">
      <alignment vertical="center"/>
    </xf>
    <xf numFmtId="0" fontId="5" fillId="143" borderId="142" xfId="0">
      <alignment horizontal="center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78" borderId="77" xfId="0">
      <alignment vertical="center"/>
    </xf>
    <xf numFmtId="0" fontId="5" fillId="82" borderId="81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175" borderId="174" xfId="0">
      <alignment horizontal="center" vertical="center"/>
    </xf>
    <xf numFmtId="0" fontId="5" fillId="175" borderId="174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176" borderId="175" xfId="0">
      <alignment horizontal="center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43" borderId="242" xfId="0">
      <alignment horizontal="right" vertical="center"/>
    </xf>
    <xf numFmtId="0" fontId="5" fillId="243" borderId="242" xfId="0">
      <alignment horizontal="right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94" borderId="93" xfId="0">
      <alignment horizontal="left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84" borderId="83" xfId="0">
      <alignment horizontal="center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8" fontId="5" fillId="103" borderId="102" xfId="0">
      <alignment horizontal="right" vertical="center"/>
    </xf>
    <xf numFmtId="178" fontId="5" fillId="103" borderId="102" xfId="0">
      <alignment horizontal="right" vertical="center"/>
    </xf>
    <xf numFmtId="0" fontId="5" fillId="233" borderId="232" xfId="0">
      <alignment vertical="center" wrapText="1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36" borderId="235" xfId="0">
      <alignment vertical="center" wrapText="1"/>
    </xf>
    <xf numFmtId="0" fontId="5" fillId="118" borderId="117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95" borderId="94" xfId="0">
      <alignment vertical="center"/>
    </xf>
    <xf numFmtId="0" fontId="5" fillId="84" borderId="83" xfId="0">
      <alignment horizontal="center" vertical="center"/>
    </xf>
    <xf numFmtId="177" fontId="5" fillId="235" borderId="234" xfId="0">
      <alignment horizontal="right" vertical="center"/>
    </xf>
    <xf numFmtId="177" fontId="5" fillId="235" borderId="234" xfId="0">
      <alignment horizontal="right"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5" borderId="24" xfId="0">
      <alignment vertical="center"/>
    </xf>
    <xf numFmtId="0" fontId="5" fillId="23" borderId="22" xfId="0">
      <alignment horizontal="right" vertical="center"/>
    </xf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0" fillId="36" borderId="35" xfId="0"/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0" fillId="36" borderId="35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308" borderId="246" xfId="0" applyFill="1">
      <alignment horizontal="left" vertical="center" wrapText="1"/>
    </xf>
    <xf numFmtId="0" fontId="27" fillId="308" borderId="247" xfId="0" applyFill="1">
      <alignment horizontal="center" vertical="center" wrapText="1"/>
    </xf>
    <xf numFmtId="177" fontId="27" fillId="307" borderId="248" xfId="0" applyFill="1">
      <alignment horizontal="right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178" fontId="27" fillId="307" borderId="250" xfId="0" applyFill="1">
      <alignment horizontal="right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309" borderId="251" xfId="0" applyFill="1">
      <alignment horizontal="left" vertical="center" wrapText="1"/>
    </xf>
    <xf numFmtId="0" fontId="27" fillId="309" borderId="252" xfId="0" applyFill="1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310" borderId="253" xfId="0" applyFill="1">
      <alignment horizontal="left" vertical="center" wrapText="1"/>
    </xf>
    <xf numFmtId="0" fontId="27" fillId="310" borderId="254" xfId="0" applyFill="1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308" borderId="255" xfId="0" applyFill="1">
      <alignment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0" fillId="245" borderId="244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6" fillId="259" borderId="258" xfId="0"/>
    <xf numFmtId="0" fontId="26" fillId="259" borderId="258" xfId="0"/>
    <xf numFmtId="0" fontId="26" fillId="259" borderId="258" xfId="0"/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178" fontId="27" fillId="308" borderId="259" xfId="0" applyFill="1">
      <alignment horizontal="righ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0" borderId="249" xfId="0">
      <alignment horizontal="left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309" borderId="260" xfId="0" applyFill="1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62" borderId="261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63" borderId="262" xfId="0">
      <alignment horizontal="center" vertical="center" wrapText="1"/>
    </xf>
    <xf numFmtId="0" fontId="27" fillId="257" borderId="256" xfId="0">
      <alignment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6" fillId="258" borderId="257" xfId="0"/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27" fillId="246" borderId="245" xfId="0">
      <alignment horizontal="center" vertical="center" wrapText="1"/>
    </xf>
    <xf numFmtId="0" fontId="14" fillId="264" borderId="263" xfId="0">
      <alignment horizontal="center" vertical="center"/>
    </xf>
    <xf numFmtId="0" fontId="14" fillId="264" borderId="263" xfId="0">
      <alignment horizontal="center" vertical="center"/>
    </xf>
    <xf numFmtId="0" fontId="14" fillId="264" borderId="263" xfId="0">
      <alignment horizontal="center" vertical="center"/>
    </xf>
    <xf numFmtId="0" fontId="14" fillId="264" borderId="263" xfId="0">
      <alignment horizontal="center" vertical="center"/>
    </xf>
    <xf numFmtId="0" fontId="14" fillId="264" borderId="263" xfId="0">
      <alignment horizontal="center" vertical="center"/>
    </xf>
    <xf numFmtId="0" fontId="14" fillId="264" borderId="263" xfId="0">
      <alignment horizontal="center" vertical="center"/>
    </xf>
    <xf numFmtId="0" fontId="14" fillId="264" borderId="263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7" borderId="266" xfId="0">
      <alignment horizontal="center" vertical="center" wrapText="1"/>
    </xf>
    <xf numFmtId="0" fontId="21" fillId="267" borderId="266" xfId="0">
      <alignment horizontal="center" vertical="center" wrapText="1"/>
    </xf>
    <xf numFmtId="0" fontId="21" fillId="265" borderId="264" xfId="0">
      <alignment horizontal="center" vertical="center"/>
    </xf>
    <xf numFmtId="0" fontId="21" fillId="307" borderId="267" xfId="0" applyFill="1">
      <alignment horizontal="left" vertical="center"/>
    </xf>
    <xf numFmtId="0" fontId="21" fillId="307" borderId="268" xfId="0" applyFill="1">
      <alignment horizontal="center" vertical="center"/>
    </xf>
    <xf numFmtId="177" fontId="21" fillId="307" borderId="269" xfId="0" applyFill="1">
      <alignment horizontal="righ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178" fontId="21" fillId="307" borderId="270" xfId="0" applyFill="1">
      <alignment horizontal="righ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311" borderId="271" xfId="0" applyFill="1">
      <alignment horizontal="left" vertical="center"/>
    </xf>
    <xf numFmtId="0" fontId="21" fillId="311" borderId="272" xfId="0" applyFill="1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312" borderId="273" xfId="0" applyFill="1">
      <alignment horizontal="left" vertical="center"/>
    </xf>
    <xf numFmtId="0" fontId="21" fillId="312" borderId="274" xfId="0" applyFill="1">
      <alignment horizontal="center" vertical="center"/>
    </xf>
    <xf numFmtId="0" fontId="21" fillId="265" borderId="264" xfId="0">
      <alignment horizontal="center" vertical="center"/>
    </xf>
    <xf numFmtId="0" fontId="21" fillId="267" borderId="266" xfId="0">
      <alignment horizontal="center" vertical="center" wrapText="1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7" borderId="266" xfId="0">
      <alignment horizontal="center" vertical="center" wrapText="1"/>
    </xf>
    <xf numFmtId="0" fontId="21" fillId="267" borderId="266" xfId="0">
      <alignment horizontal="center" vertical="center" wrapText="1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178" fontId="21" fillId="276" borderId="275" xfId="0">
      <alignment horizontal="righ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7" borderId="266" xfId="0">
      <alignment horizontal="center" vertical="center" wrapText="1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178" fontId="21" fillId="276" borderId="275" xfId="0">
      <alignment horizontal="righ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7" borderId="266" xfId="0">
      <alignment horizontal="center" vertical="center" wrapText="1"/>
    </xf>
    <xf numFmtId="0" fontId="21" fillId="267" borderId="266" xfId="0">
      <alignment horizontal="center" vertical="center" wrapText="1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7" borderId="266" xfId="0">
      <alignment horizontal="center" vertical="center" wrapText="1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6" borderId="265" xfId="0">
      <alignment horizontal="left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21" fillId="265" borderId="264" xfId="0">
      <alignment horizontal="center" vertical="center"/>
    </xf>
    <xf numFmtId="0" fontId="7" fillId="277" borderId="276" xfId="0">
      <alignment horizontal="center" vertical="center"/>
    </xf>
    <xf numFmtId="0" fontId="7" fillId="277" borderId="276" xfId="0">
      <alignment horizontal="center" vertical="center"/>
    </xf>
    <xf numFmtId="0" fontId="7" fillId="277" borderId="276" xfId="0">
      <alignment horizontal="center" vertical="center"/>
    </xf>
    <xf numFmtId="0" fontId="7" fillId="277" borderId="276" xfId="0">
      <alignment horizontal="center" vertical="center"/>
    </xf>
    <xf numFmtId="0" fontId="7" fillId="277" borderId="276" xfId="0">
      <alignment horizontal="center" vertical="center"/>
    </xf>
    <xf numFmtId="0" fontId="7" fillId="277" borderId="276" xfId="0">
      <alignment horizontal="center" vertical="center"/>
    </xf>
    <xf numFmtId="0" fontId="26" fillId="258" borderId="257" xfId="0"/>
    <xf numFmtId="0" fontId="7" fillId="277" borderId="276" xfId="0">
      <alignment horizontal="center" vertical="center"/>
    </xf>
    <xf numFmtId="0" fontId="26" fillId="278" borderId="277" xfId="0">
      <alignment horizontal="right" vertical="center"/>
    </xf>
    <xf numFmtId="0" fontId="26" fillId="278" borderId="277" xfId="0">
      <alignment horizontal="right" vertical="center"/>
    </xf>
    <xf numFmtId="0" fontId="26" fillId="278" borderId="277" xfId="0">
      <alignment horizontal="right" vertical="center"/>
    </xf>
    <xf numFmtId="0" fontId="26" fillId="278" borderId="277" xfId="0">
      <alignment horizontal="right" vertical="center"/>
    </xf>
    <xf numFmtId="0" fontId="26" fillId="278" borderId="277" xfId="0">
      <alignment horizontal="right" vertical="center"/>
    </xf>
    <xf numFmtId="0" fontId="26" fillId="278" borderId="277" xfId="0">
      <alignment horizontal="right" vertical="center"/>
    </xf>
    <xf numFmtId="0" fontId="26" fillId="279" borderId="278" xfId="0"/>
    <xf numFmtId="0" fontId="26" fillId="278" borderId="277" xfId="0">
      <alignment horizontal="right" vertical="center"/>
    </xf>
    <xf numFmtId="0" fontId="26" fillId="280" borderId="279" xfId="0">
      <alignment horizontal="right" vertical="center"/>
    </xf>
    <xf numFmtId="0" fontId="26" fillId="280" borderId="279" xfId="0">
      <alignment horizontal="right" vertical="center"/>
    </xf>
    <xf numFmtId="0" fontId="26" fillId="280" borderId="279" xfId="0">
      <alignment horizontal="right" vertical="center"/>
    </xf>
    <xf numFmtId="0" fontId="26" fillId="280" borderId="279" xfId="0">
      <alignment horizontal="right" vertical="center"/>
    </xf>
    <xf numFmtId="0" fontId="26" fillId="280" borderId="279" xfId="0">
      <alignment horizontal="right" vertical="center"/>
    </xf>
    <xf numFmtId="0" fontId="26" fillId="280" borderId="279" xfId="0">
      <alignment horizontal="right" vertical="center"/>
    </xf>
    <xf numFmtId="0" fontId="26" fillId="244" borderId="243" xfId="0"/>
    <xf numFmtId="0" fontId="26" fillId="280" borderId="279" xfId="0">
      <alignment horizontal="right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6" fillId="283" borderId="282" xfId="0"/>
    <xf numFmtId="0" fontId="28" fillId="282" borderId="281" xfId="0">
      <alignment horizontal="lef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178" fontId="26" fillId="307" borderId="284" xfId="0" applyFill="1">
      <alignment horizontal="right" vertical="center"/>
    </xf>
    <xf numFmtId="0" fontId="28" fillId="286" borderId="285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6" fillId="283" borderId="282" xfId="0"/>
    <xf numFmtId="0" fontId="28" fillId="282" borderId="281" xfId="0">
      <alignment horizontal="lef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6" fillId="283" borderId="282" xfId="0"/>
    <xf numFmtId="0" fontId="28" fillId="282" borderId="281" xfId="0">
      <alignment horizontal="lef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177" fontId="26" fillId="307" borderId="292" xfId="0" applyFill="1">
      <alignment horizontal="righ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6" fillId="283" borderId="282" xfId="0"/>
    <xf numFmtId="0" fontId="28" fillId="282" borderId="281" xfId="0">
      <alignment horizontal="lef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84" borderId="283" xfId="0">
      <alignment horizontal="left" vertical="center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4" borderId="293" xfId="0"/>
    <xf numFmtId="0" fontId="26" fillId="294" borderId="293" xfId="0"/>
    <xf numFmtId="0" fontId="26" fillId="307" borderId="294" xfId="0" applyFill="1">
      <alignment horizontal="right" vertical="center"/>
    </xf>
    <xf numFmtId="0" fontId="26" fillId="294" borderId="293" xfId="0"/>
    <xf numFmtId="0" fontId="26" fillId="294" borderId="293" xfId="0"/>
    <xf numFmtId="0" fontId="26" fillId="296" borderId="295" xfId="0">
      <alignment horizontal="right" vertical="center"/>
    </xf>
    <xf numFmtId="0" fontId="26" fillId="297" borderId="296" xfId="0">
      <alignment horizontal="center" vertical="center"/>
    </xf>
    <xf numFmtId="0" fontId="26" fillId="296" borderId="295" xfId="0">
      <alignment horizontal="right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14" fillId="57" borderId="56" xfId="0">
      <alignment horizontal="center" vertical="center"/>
    </xf>
    <xf numFmtId="0" fontId="26" fillId="279" borderId="278" xfId="0"/>
    <xf numFmtId="0" fontId="14" fillId="57" borderId="56" xfId="0">
      <alignment horizontal="center" vertical="center"/>
    </xf>
    <xf numFmtId="0" fontId="26" fillId="279" borderId="278" xfId="0"/>
    <xf numFmtId="0" fontId="26" fillId="279" borderId="278" xfId="0"/>
    <xf numFmtId="0" fontId="26" fillId="279" borderId="278" xfId="0"/>
    <xf numFmtId="0" fontId="26" fillId="279" borderId="278" xfId="0"/>
    <xf numFmtId="0" fontId="26" fillId="279" borderId="278" xfId="0"/>
    <xf numFmtId="0" fontId="26" fillId="279" borderId="278" xfId="0"/>
    <xf numFmtId="0" fontId="26" fillId="279" borderId="278" xfId="0"/>
    <xf numFmtId="0" fontId="26" fillId="279" borderId="278" xfId="0"/>
    <xf numFmtId="0" fontId="26" fillId="279" borderId="278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6" fillId="244" borderId="243" xfId="0"/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6" fillId="288" borderId="287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8" fillId="281" borderId="280" xfId="0">
      <alignment horizontal="center" vertical="center"/>
    </xf>
    <xf numFmtId="0" fontId="26" fillId="288" borderId="287" xfId="0">
      <alignment horizontal="center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8" fillId="282" borderId="281" xfId="0">
      <alignment horizontal="left" vertical="center"/>
    </xf>
    <xf numFmtId="0" fontId="26" fillId="259" borderId="258" xfId="0"/>
    <xf numFmtId="0" fontId="28" fillId="282" borderId="281" xfId="0">
      <alignment horizontal="lef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1" borderId="300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2" borderId="301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59" borderId="258" xfId="0"/>
    <xf numFmtId="0" fontId="26" fillId="259" borderId="258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59" borderId="258" xfId="0"/>
    <xf numFmtId="0" fontId="26" fillId="259" borderId="258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59" borderId="258" xfId="0"/>
    <xf numFmtId="0" fontId="26" fillId="259" borderId="258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90" borderId="289" xfId="0">
      <alignment horizontal="center" vertical="center"/>
    </xf>
    <xf numFmtId="0" fontId="26" fillId="259" borderId="258" xfId="0"/>
    <xf numFmtId="0" fontId="26" fillId="259" borderId="258" xfId="0"/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59" borderId="258" xfId="0"/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1" borderId="300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1" borderId="300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1" borderId="300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303" borderId="302" xfId="0"/>
    <xf numFmtId="0" fontId="26" fillId="303" borderId="302" xfId="0"/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1" borderId="300" xfId="0"/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1" fontId="26" fillId="304" borderId="303" xfId="0">
      <alignment horizontal="right" vertical="center"/>
    </xf>
    <xf numFmtId="181" fontId="26" fillId="304" borderId="303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1" fontId="26" fillId="304" borderId="303" xfId="0">
      <alignment horizontal="right" vertical="center"/>
    </xf>
    <xf numFmtId="181" fontId="26" fillId="304" borderId="303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300" borderId="299" xfId="0">
      <alignment horizontal="center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8" fillId="298" borderId="297" xfId="0">
      <alignment horizontal="left" vertical="center" wrapText="1"/>
    </xf>
    <xf numFmtId="0" fontId="28" fillId="298" borderId="297" xfId="0">
      <alignment horizontal="left" vertical="center" wrapText="1"/>
    </xf>
    <xf numFmtId="0" fontId="28" fillId="282" borderId="281" xfId="0">
      <alignment horizontal="left" vertical="center"/>
    </xf>
    <xf numFmtId="0" fontId="28" fillId="301" borderId="300" xfId="0"/>
    <xf numFmtId="0" fontId="28" fillId="301" borderId="300" xfId="0"/>
    <xf numFmtId="0" fontId="28" fillId="301" borderId="300" xfId="0"/>
    <xf numFmtId="0" fontId="28" fillId="301" borderId="300" xfId="0"/>
    <xf numFmtId="0" fontId="26" fillId="259" borderId="258" xfId="0"/>
    <xf numFmtId="0" fontId="28" fillId="301" borderId="300" xfId="0"/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0" fontId="26" fillId="287" borderId="286" xfId="0">
      <alignment horizontal="right" vertical="center"/>
    </xf>
    <xf numFmtId="0" fontId="26" fillId="287" borderId="286" xfId="0">
      <alignment horizontal="right" vertical="center"/>
    </xf>
    <xf numFmtId="0" fontId="26" fillId="288" borderId="287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9" borderId="298" xfId="0">
      <alignment horizontal="left" vertical="center" wrapText="1"/>
    </xf>
    <xf numFmtId="0" fontId="26" fillId="299" borderId="298" xfId="0">
      <alignment horizontal="left" vertical="center" wrapText="1"/>
    </xf>
    <xf numFmtId="0" fontId="26" fillId="284" borderId="283" xfId="0">
      <alignment horizontal="left" vertical="center"/>
    </xf>
    <xf numFmtId="0" fontId="26" fillId="290" borderId="289" xfId="0">
      <alignment horizontal="center" vertical="center"/>
    </xf>
    <xf numFmtId="180" fontId="26" fillId="291" borderId="290" xfId="0">
      <alignment horizontal="right" vertical="center"/>
    </xf>
    <xf numFmtId="180" fontId="26" fillId="291" borderId="290" xfId="0">
      <alignment horizontal="right" vertical="center"/>
    </xf>
    <xf numFmtId="0" fontId="29" fillId="292" borderId="291" xfId="0">
      <alignment horizontal="center" vertical="center"/>
    </xf>
    <xf numFmtId="0" fontId="26" fillId="289" borderId="288" xfId="0">
      <alignment horizontal="right" vertical="center"/>
    </xf>
    <xf numFmtId="0" fontId="26" fillId="294" borderId="293" xfId="0"/>
    <xf numFmtId="0" fontId="26" fillId="294" borderId="293" xfId="0"/>
    <xf numFmtId="0" fontId="26" fillId="305" borderId="304" xfId="0">
      <alignment horizontal="left" vertical="center"/>
    </xf>
    <xf numFmtId="0" fontId="26" fillId="294" borderId="293" xfId="0"/>
    <xf numFmtId="0" fontId="26" fillId="294" borderId="293" xfId="0"/>
    <xf numFmtId="0" fontId="26" fillId="294" borderId="293" xfId="0"/>
    <xf numFmtId="0" fontId="26" fillId="306" borderId="305" xfId="0">
      <alignment horizontal="right" vertical="center"/>
    </xf>
    <xf numFmtId="0" fontId="26" fillId="294" borderId="293" xfId="0"/>
    <xf numFmtId="0" fontId="26" fillId="306" borderId="305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FFFFFF"/>
      <rgbColor rgb="FF99CC"/>
      <rgbColor rgb="FF0000"/>
      <rgbColor rgb="008000"/>
      <rgbColor rgb="0000FF"/>
      <rgbColor rgb="80FF80"/>
      <rgbColor rgb="C0C0C0"/>
      <rgbColor rgb="FFFF80"/>
      <rgbColor rgb="00CC99"/>
      <rgbColor rgb="CCCC33"/>
      <rgbColor rgb="FFFFFFFF"/>
      <rgbColor rgb="F0F0F0"/>
      <rgbColor rgb="808080"/>
      <rgbColor rgb="00FFFF"/>
      <rgbColor rgb="80FF00"/>
      <rgbColor rgb="80FFFF"/>
      <rgbColor rgb="A0A0A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sharedStrings.xml" Type="http://schemas.openxmlformats.org/officeDocument/2006/relationships/sharedStrings" Id="rId21" /><Relationship Target="theme/theme1.xml" Type="http://schemas.openxmlformats.org/officeDocument/2006/relationships/theme" Id="rId22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showGridLines="0" showZeros="0" topLeftCell="B4" zoomScaleNormal="100" zoomScalePageLayoutView="60" workbookViewId="0">
      <selection activeCell="A1" sqref="A1"/>
    </sheetView>
  </sheetViews>
  <sheetFormatPr defaultColWidth="8" defaultRowHeight="14.25"/>
  <cols>
    <col min="1" max="1" width="6.14901960784314" style="16"/>
    <col min="2" max="2" width="24.8470588235294" style="16"/>
    <col min="3" max="3" width="18.9490196078431" style="16"/>
    <col min="4" max="4" width="2.25882352941176" style="16"/>
    <col min="5" max="5" style="16" hidden="1"/>
    <col min="6" max="6" style="16" hidden="1"/>
    <col min="7" max="7" style="16" hidden="1"/>
    <col min="8" max="8" style="16" hidden="1"/>
    <col min="9" max="9" width="20.2039215686274" style="16"/>
    <col min="10" max="10" width="6.4" style="16"/>
    <col min="11" max="11" width="4.0156862745098" style="16"/>
    <col min="12" max="12" width="4.26666666666667" style="16"/>
    <col min="13" max="13" width="4.14117647058824" style="16"/>
    <col min="14" max="14" width="4.51764705882353" style="16"/>
    <col min="15" max="15" width="3.51372549019608" style="16"/>
    <col min="16" max="16" width="4.14117647058824" style="16"/>
    <col min="17" max="17" width="20.5803921568627" style="16"/>
    <col min="18" max="18" width="2.25882352941176" style="16"/>
  </cols>
  <sheetData>
    <row r="1" ht="24.75" customHeight="1">
      <c r="A1" s="306" t="s">
        <v>0</v>
      </c>
      <c r="B1" s="307"/>
      <c r="C1" s="308"/>
      <c r="D1" s="309"/>
      <c r="E1" s="310"/>
      <c r="F1" s="311"/>
      <c r="G1" s="312"/>
      <c r="H1" s="313"/>
      <c r="I1" s="314"/>
      <c r="J1" s="315"/>
      <c r="K1" s="316"/>
      <c r="L1" s="317"/>
      <c r="M1" s="318"/>
      <c r="N1" s="319"/>
      <c r="O1" s="320"/>
      <c r="P1" s="321"/>
      <c r="Q1" s="322"/>
      <c r="R1" s="323"/>
    </row>
    <row r="2" ht="42.75" customHeight="1">
      <c r="A2" s="324" t="s">
        <v>1</v>
      </c>
      <c r="B2" s="325"/>
      <c r="C2" s="326"/>
      <c r="D2" s="327"/>
      <c r="E2" s="328"/>
      <c r="F2" s="329"/>
      <c r="G2" s="330"/>
      <c r="H2" s="331"/>
      <c r="I2" s="332"/>
      <c r="J2" s="333"/>
      <c r="K2" s="334"/>
      <c r="L2" s="335"/>
      <c r="M2" s="336"/>
      <c r="N2" s="337"/>
      <c r="O2" s="338"/>
      <c r="P2" s="339"/>
      <c r="Q2" s="340"/>
      <c r="R2" s="341"/>
    </row>
    <row r="3" ht="43.5" customHeight="1">
      <c r="A3" s="342"/>
      <c r="B3" s="343"/>
      <c r="C3" s="344"/>
      <c r="D3" s="345"/>
      <c r="E3" s="346"/>
      <c r="F3" s="347"/>
      <c r="G3" s="348"/>
      <c r="H3" s="349"/>
      <c r="I3" s="350"/>
      <c r="J3" s="351"/>
      <c r="K3" s="352"/>
      <c r="L3" s="353"/>
      <c r="M3" s="354"/>
      <c r="N3" s="355"/>
      <c r="O3" s="356"/>
      <c r="P3" s="357"/>
      <c r="Q3" s="358"/>
      <c r="R3" s="359"/>
    </row>
    <row r="4" ht="24.75" customHeight="1">
      <c r="A4" s="360"/>
      <c r="B4" s="361" t="s">
        <v>2</v>
      </c>
      <c r="C4" s="362"/>
      <c r="D4" s="363"/>
      <c r="E4" s="364"/>
      <c r="F4" s="365"/>
      <c r="G4" s="366"/>
      <c r="H4" s="367"/>
      <c r="I4" s="368" t="s">
        <v>3</v>
      </c>
      <c r="J4" s="369">
        <v>0</v>
      </c>
      <c r="K4" s="370" t="s">
        <v>4</v>
      </c>
      <c r="L4" s="371">
        <v>0</v>
      </c>
      <c r="M4" s="372" t="s">
        <v>5</v>
      </c>
      <c r="N4" s="373">
        <v>0</v>
      </c>
      <c r="O4" s="374" t="s">
        <v>6</v>
      </c>
      <c r="P4" s="375"/>
      <c r="Q4" s="376"/>
      <c r="R4" s="377"/>
    </row>
    <row r="5" ht="24.75" customHeight="1">
      <c r="A5" s="378" t="s">
        <v>7</v>
      </c>
      <c r="B5" s="379" t="s">
        <v>8</v>
      </c>
      <c r="C5" s="380"/>
      <c r="D5" s="381"/>
      <c r="E5" s="382"/>
      <c r="F5" s="383"/>
      <c r="G5" s="384"/>
      <c r="H5" s="385"/>
      <c r="I5" s="386"/>
      <c r="J5" s="387"/>
      <c r="K5" s="388"/>
      <c r="L5" s="389"/>
      <c r="M5" s="390"/>
      <c r="N5" s="391"/>
      <c r="O5" s="392"/>
      <c r="P5" s="393"/>
      <c r="Q5" s="394"/>
      <c r="R5" s="395"/>
    </row>
    <row r="6" ht="24.75" customHeight="1">
      <c r="A6" s="396"/>
      <c r="B6" s="397" t="s">
        <v>9</v>
      </c>
      <c r="C6" s="398"/>
      <c r="D6" s="399"/>
      <c r="E6" s="400"/>
      <c r="F6" s="401"/>
      <c r="G6" s="402"/>
      <c r="H6" s="403"/>
      <c r="I6" s="404" t="s">
        <v>10</v>
      </c>
      <c r="J6" s="405">
        <v>0</v>
      </c>
      <c r="K6" s="406" t="s">
        <v>4</v>
      </c>
      <c r="L6" s="407">
        <v>0</v>
      </c>
      <c r="M6" s="408" t="s">
        <v>5</v>
      </c>
      <c r="N6" s="409">
        <v>0</v>
      </c>
      <c r="O6" s="410" t="s">
        <v>6</v>
      </c>
      <c r="P6" s="411"/>
      <c r="Q6" s="412"/>
      <c r="R6" s="413"/>
    </row>
    <row r="7" ht="24.75" customHeight="1">
      <c r="A7" s="414"/>
      <c r="B7" s="415" t="s">
        <v>11</v>
      </c>
      <c r="C7" s="416"/>
      <c r="D7" s="417"/>
      <c r="E7" s="418"/>
      <c r="F7" s="419"/>
      <c r="G7" s="420"/>
      <c r="H7" s="421"/>
      <c r="I7" s="422"/>
      <c r="J7" s="423"/>
      <c r="K7" s="424"/>
      <c r="L7" s="425"/>
      <c r="M7" s="426"/>
      <c r="N7" s="427"/>
      <c r="O7" s="428"/>
      <c r="P7" s="429"/>
      <c r="Q7" s="430"/>
      <c r="R7" s="431"/>
    </row>
    <row r="8" ht="24.75" customHeight="1">
      <c r="A8" s="432" t="s">
        <v>12</v>
      </c>
      <c r="B8" s="433" t="s">
        <v>13</v>
      </c>
      <c r="C8" s="434"/>
      <c r="D8" s="435"/>
      <c r="E8" s="436"/>
      <c r="F8" s="437"/>
      <c r="G8" s="438"/>
      <c r="H8" s="439"/>
      <c r="I8" s="440"/>
      <c r="J8" s="441"/>
      <c r="K8" s="442"/>
      <c r="L8" s="443"/>
      <c r="M8" s="444"/>
      <c r="N8" s="445"/>
      <c r="O8" s="446"/>
      <c r="P8" s="447"/>
      <c r="Q8" s="448"/>
      <c r="R8" s="449"/>
    </row>
    <row r="9" ht="24.75" customHeight="1">
      <c r="A9" s="450"/>
      <c r="B9" s="451"/>
      <c r="C9" s="452"/>
      <c r="D9" s="453"/>
      <c r="E9" s="454"/>
      <c r="F9" s="455"/>
      <c r="G9" s="456"/>
      <c r="H9" s="457"/>
      <c r="I9" s="458"/>
      <c r="J9" s="459"/>
      <c r="K9" s="460"/>
      <c r="L9" s="461"/>
      <c r="M9" s="462"/>
      <c r="N9" s="463"/>
      <c r="O9" s="464"/>
      <c r="P9" s="465"/>
      <c r="Q9" s="466"/>
      <c r="R9" s="467"/>
    </row>
    <row r="10" ht="32.25" customHeight="1">
      <c r="A10" s="468"/>
      <c r="B10" s="469" t="s">
        <v>14</v>
      </c>
      <c r="C10" s="470"/>
      <c r="D10" s="471"/>
      <c r="E10" s="472"/>
      <c r="F10" s="473"/>
      <c r="G10" s="474"/>
      <c r="H10" s="475"/>
      <c r="I10" s="476" t="s">
        <v>15</v>
      </c>
      <c r="J10" s="477"/>
      <c r="K10" s="478"/>
      <c r="L10" s="479"/>
      <c r="M10" s="480" t="s">
        <v>16</v>
      </c>
      <c r="N10" s="481"/>
      <c r="O10" s="482"/>
      <c r="P10" s="483"/>
      <c r="Q10" s="484"/>
      <c r="R10" s="485"/>
    </row>
    <row r="11" ht="32.25" customHeight="1">
      <c r="A11" s="486"/>
      <c r="B11" s="487" t="s">
        <v>17</v>
      </c>
      <c r="C11" s="488"/>
      <c r="D11" s="489"/>
      <c r="E11" s="490"/>
      <c r="F11" s="491"/>
      <c r="G11" s="492"/>
      <c r="H11" s="493"/>
      <c r="I11" s="494" t="s">
        <v>15</v>
      </c>
      <c r="J11" s="495"/>
      <c r="K11" s="496"/>
      <c r="L11" s="497"/>
      <c r="M11" s="498" t="s">
        <v>16</v>
      </c>
      <c r="N11" s="499"/>
      <c r="O11" s="500"/>
      <c r="P11" s="501"/>
      <c r="Q11" s="502"/>
      <c r="R11" s="503"/>
    </row>
    <row r="12" ht="32.25" customHeight="1">
      <c r="A12" s="504"/>
      <c r="B12" s="505" t="s">
        <v>18</v>
      </c>
      <c r="C12" s="506"/>
      <c r="D12" s="507"/>
      <c r="E12" s="508"/>
      <c r="F12" s="509"/>
      <c r="G12" s="510"/>
      <c r="H12" s="511"/>
      <c r="I12" s="512" t="s">
        <v>15</v>
      </c>
      <c r="J12" s="513"/>
      <c r="K12" s="514"/>
      <c r="L12" s="515"/>
      <c r="M12" s="516" t="s">
        <v>16</v>
      </c>
      <c r="N12" s="517"/>
      <c r="O12" s="518"/>
      <c r="P12" s="519"/>
      <c r="Q12" s="520"/>
      <c r="R12" s="521"/>
    </row>
    <row r="13" ht="32.25" customHeight="1">
      <c r="A13" s="522"/>
      <c r="B13" s="523" t="s">
        <v>19</v>
      </c>
      <c r="C13" s="524"/>
      <c r="D13" s="525"/>
      <c r="E13" s="526"/>
      <c r="F13" s="527"/>
      <c r="G13" s="528"/>
      <c r="H13" s="529"/>
      <c r="I13" s="530" t="s">
        <v>15</v>
      </c>
      <c r="J13" s="531"/>
      <c r="K13" s="532"/>
      <c r="L13" s="533"/>
      <c r="M13" s="534" t="s">
        <v>16</v>
      </c>
      <c r="N13" s="535"/>
      <c r="O13" s="536"/>
      <c r="P13" s="537"/>
      <c r="Q13" s="538"/>
      <c r="R13" s="539"/>
    </row>
    <row r="14" hidden="1" customHeight="1">
      <c r="A14" s="540"/>
      <c r="B14" s="541"/>
      <c r="C14" s="542"/>
      <c r="D14" s="543"/>
      <c r="E14" s="544"/>
      <c r="F14" s="545"/>
      <c r="G14" s="546"/>
      <c r="H14" s="547"/>
      <c r="I14" s="548"/>
      <c r="J14" s="549"/>
      <c r="K14" s="550"/>
      <c r="L14" s="551"/>
      <c r="M14" s="552"/>
      <c r="N14" s="553"/>
      <c r="O14" s="554"/>
      <c r="P14" s="555"/>
      <c r="Q14" s="556"/>
      <c r="R14" s="557"/>
    </row>
    <row r="15" ht="15" customHeight="1">
      <c r="A15" s="558"/>
      <c r="B15" s="559"/>
      <c r="C15" s="560"/>
      <c r="D15" s="561"/>
      <c r="E15" s="562"/>
      <c r="F15" s="563"/>
      <c r="G15" s="564"/>
      <c r="H15" s="565"/>
      <c r="I15" s="566"/>
      <c r="J15" s="567"/>
      <c r="K15" s="568"/>
      <c r="L15" s="569"/>
      <c r="M15" s="570"/>
      <c r="N15" s="571"/>
      <c r="O15" s="572"/>
      <c r="P15" s="573"/>
      <c r="Q15" s="574"/>
      <c r="R15" s="575"/>
    </row>
  </sheetData>
  <mergeCells>
    <mergeCell ref="A2:Q2"/>
    <mergeCell ref="A3:N3"/>
    <mergeCell ref="J10:L10"/>
    <mergeCell ref="M10:P10"/>
    <mergeCell ref="J11:L11"/>
    <mergeCell ref="M11:P11"/>
    <mergeCell ref="J12:L12"/>
    <mergeCell ref="M12:P12"/>
    <mergeCell ref="J13:L13"/>
    <mergeCell ref="M13:P13"/>
  </mergeCells>
  <printOptions horizontalCentered="1" vertic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4.51764705882353" style="16"/>
    <col min="2" max="2" width="3.26274509803922" style="16"/>
    <col min="3" max="3" width="17.9450980392157" style="16"/>
    <col min="4" max="4" width="4.51764705882353" style="16"/>
    <col min="5" max="5" width="3.63921568627451" style="16"/>
    <col min="6" max="6" width="9.66274509803922" style="16"/>
    <col min="7" max="7" width="9.66274509803922" style="16"/>
    <col min="8" max="8" width="38.6509803921569" style="16"/>
    <col min="9" max="9" width="5.01960784313726" style="16"/>
  </cols>
  <sheetData>
    <row r="1" ht="26.25" customHeight="1">
      <c r="A1" s="576"/>
      <c r="B1" s="577"/>
      <c r="C1" s="578"/>
      <c r="D1" s="579"/>
      <c r="E1" s="580"/>
      <c r="F1" s="581"/>
      <c r="G1" s="582"/>
      <c r="H1" s="583"/>
      <c r="I1" s="584"/>
    </row>
    <row r="2" ht="45" customHeight="1">
      <c r="A2" s="585"/>
      <c r="B2" s="586" t="s">
        <v>20</v>
      </c>
      <c r="C2" s="587"/>
      <c r="D2" s="588"/>
      <c r="E2" s="589"/>
      <c r="F2" s="590"/>
      <c r="G2" s="591"/>
      <c r="H2" s="592"/>
      <c r="I2" s="593"/>
    </row>
    <row r="3" ht="45.75" customHeight="1">
      <c r="A3" s="594"/>
      <c r="B3" s="595"/>
      <c r="C3" s="596"/>
      <c r="D3" s="597"/>
      <c r="E3" s="598"/>
      <c r="F3" s="599"/>
      <c r="G3" s="600"/>
      <c r="H3" s="601"/>
      <c r="I3" s="602"/>
    </row>
    <row r="4" ht="30" customHeight="1">
      <c r="A4" s="603"/>
      <c r="B4" s="604"/>
      <c r="C4" s="605"/>
      <c r="D4" s="606"/>
      <c r="E4" s="607"/>
      <c r="F4" s="608"/>
      <c r="G4" s="609"/>
      <c r="H4" s="610"/>
      <c r="I4" s="611"/>
    </row>
    <row r="5" ht="30" customHeight="1">
      <c r="A5" s="612"/>
      <c r="B5" s="613"/>
      <c r="C5" s="614" t="s">
        <v>21</v>
      </c>
      <c r="D5" s="615"/>
      <c r="E5" s="616"/>
      <c r="F5" s="617"/>
      <c r="G5" s="618"/>
      <c r="H5" s="619"/>
      <c r="I5" s="620"/>
    </row>
    <row r="6" ht="30" customHeight="1">
      <c r="A6" s="621"/>
      <c r="B6" s="622"/>
      <c r="C6" s="623" t="s">
        <v>22</v>
      </c>
      <c r="D6" s="624"/>
      <c r="E6" s="625"/>
      <c r="F6" s="626"/>
      <c r="G6" s="627"/>
      <c r="H6" s="628"/>
      <c r="I6" s="629"/>
    </row>
    <row r="7" ht="30" customHeight="1">
      <c r="A7" s="630"/>
      <c r="B7" s="631"/>
      <c r="C7" s="632" t="s">
        <v>23</v>
      </c>
      <c r="D7" s="633"/>
      <c r="E7" s="634"/>
      <c r="F7" s="635"/>
      <c r="G7" s="636"/>
      <c r="H7" s="637"/>
      <c r="I7" s="638"/>
    </row>
    <row r="8" ht="30" customHeight="1">
      <c r="A8" s="639"/>
      <c r="B8" s="640"/>
      <c r="C8" s="641" t="s">
        <v>24</v>
      </c>
      <c r="D8" s="642"/>
      <c r="E8" s="643"/>
      <c r="F8" s="644"/>
      <c r="G8" s="645"/>
      <c r="H8" s="646"/>
      <c r="I8" s="647"/>
    </row>
    <row r="9" ht="30" customHeight="1">
      <c r="A9" s="648"/>
      <c r="B9" s="649"/>
      <c r="C9" s="650" t="s">
        <v>25</v>
      </c>
      <c r="D9" s="651"/>
      <c r="E9" s="652"/>
      <c r="F9" s="653"/>
      <c r="G9" s="654"/>
      <c r="H9" s="655"/>
      <c r="I9" s="656"/>
    </row>
    <row r="10" ht="30" customHeight="1">
      <c r="A10" s="657"/>
      <c r="B10" s="658"/>
      <c r="C10" s="659" t="s">
        <v>26</v>
      </c>
      <c r="D10" s="660"/>
      <c r="E10" s="661"/>
      <c r="F10" s="662"/>
      <c r="G10" s="663"/>
      <c r="H10" s="664"/>
      <c r="I10" s="665"/>
    </row>
    <row r="11" ht="30" customHeight="1">
      <c r="A11" s="666"/>
      <c r="B11" s="667"/>
      <c r="C11" s="668"/>
      <c r="D11" s="669"/>
      <c r="E11" s="670"/>
      <c r="F11" s="671"/>
      <c r="G11" s="672"/>
      <c r="H11" s="673"/>
      <c r="I11" s="674"/>
    </row>
  </sheetData>
  <mergeCells>
    <mergeCell ref="B2:H2"/>
    <mergeCell ref="C5:E5"/>
    <mergeCell ref="F5:H5"/>
    <mergeCell ref="C6:E6"/>
    <mergeCell ref="F6:H6"/>
    <mergeCell ref="C7:E7"/>
    <mergeCell ref="F7:H7"/>
    <mergeCell ref="C8:E8"/>
    <mergeCell ref="F8:H8"/>
    <mergeCell ref="C9:E9"/>
    <mergeCell ref="F9:H9"/>
    <mergeCell ref="C10:E10"/>
    <mergeCell ref="F10:H10"/>
  </mergeCells>
  <printOptions horizontalCentered="1" vertic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showGridLines="0" showZeros="0" topLeftCell="A3" zoomScaleNormal="100" zoomScalePageLayoutView="60" workbookViewId="0">
      <selection activeCell="A1" sqref="A1"/>
    </sheetView>
  </sheetViews>
  <sheetFormatPr defaultColWidth="8" defaultRowHeight="14.25"/>
  <cols>
    <col min="1" max="1" width="5.52156862745098" style="16"/>
    <col min="2" max="2" width="70.4" style="16"/>
    <col min="3" max="3" style="16" hidden="1"/>
    <col min="4" max="4" width="12.0470588235294" style="16"/>
    <col min="5" max="5" width="6.52549019607843" style="16"/>
  </cols>
  <sheetData>
    <row r="1" ht="22.5" customHeight="1">
      <c r="A1" s="69"/>
      <c r="B1" s="69"/>
      <c r="C1" s="69"/>
      <c r="D1" s="69"/>
      <c r="E1" s="69"/>
    </row>
    <row r="2" ht="45" customHeight="1">
      <c r="A2" s="70" t="s">
        <v>27</v>
      </c>
      <c r="B2" s="70"/>
      <c r="C2" s="70"/>
      <c r="D2" s="70"/>
      <c r="E2" s="71"/>
    </row>
    <row r="3" ht="26.25" customHeight="1">
      <c r="A3" s="72"/>
      <c r="B3" s="72"/>
      <c r="C3" s="72"/>
      <c r="D3" s="72"/>
      <c r="E3" s="72"/>
    </row>
    <row r="4" ht="26.25" customHeight="1">
      <c r="A4" s="72"/>
      <c r="B4" s="73" t="s">
        <v>28</v>
      </c>
      <c r="C4" s="73"/>
      <c r="D4" s="74" t="s">
        <v>29</v>
      </c>
      <c r="E4" s="75"/>
    </row>
    <row r="5" ht="26.25" customHeight="1">
      <c r="A5" s="72"/>
      <c r="B5" s="73" t="s">
        <v>30</v>
      </c>
      <c r="C5" s="73"/>
      <c r="D5" s="74" t="s">
        <v>31</v>
      </c>
      <c r="E5" s="75"/>
    </row>
    <row r="6" ht="26.25" customHeight="1">
      <c r="A6" s="72"/>
      <c r="B6" s="73" t="s">
        <v>32</v>
      </c>
      <c r="C6" s="73"/>
      <c r="D6" s="74" t="s">
        <v>33</v>
      </c>
      <c r="E6" s="75"/>
    </row>
    <row r="7" ht="26.25" customHeight="1">
      <c r="A7" s="72"/>
      <c r="B7" s="73" t="s">
        <v>34</v>
      </c>
      <c r="C7" s="73"/>
      <c r="D7" s="74" t="s">
        <v>35</v>
      </c>
      <c r="E7" s="75"/>
    </row>
    <row r="8" ht="26.25" customHeight="1">
      <c r="A8" s="72"/>
      <c r="B8" s="73" t="s">
        <v>36</v>
      </c>
      <c r="C8" s="73"/>
      <c r="D8" s="74" t="s">
        <v>37</v>
      </c>
      <c r="E8" s="75"/>
    </row>
    <row r="9" ht="26.25" customHeight="1">
      <c r="A9" s="72"/>
      <c r="B9" s="73" t="s">
        <v>38</v>
      </c>
      <c r="C9" s="73"/>
      <c r="D9" s="74" t="s">
        <v>39</v>
      </c>
      <c r="E9" s="75"/>
    </row>
    <row r="10" ht="26.25" customHeight="1">
      <c r="A10" s="72"/>
      <c r="B10" s="73" t="s">
        <v>40</v>
      </c>
      <c r="C10" s="73"/>
      <c r="D10" s="74" t="s">
        <v>41</v>
      </c>
      <c r="E10" s="75"/>
    </row>
    <row r="11" ht="26.25" customHeight="1">
      <c r="A11" s="72"/>
      <c r="B11" s="73" t="s">
        <v>42</v>
      </c>
      <c r="C11" s="73"/>
      <c r="D11" s="74" t="s">
        <v>43</v>
      </c>
      <c r="E11" s="75"/>
    </row>
    <row r="12" ht="26.25" customHeight="1">
      <c r="A12" s="69"/>
      <c r="B12" s="73" t="s">
        <v>44</v>
      </c>
      <c r="C12" s="73"/>
      <c r="D12" s="74" t="s">
        <v>45</v>
      </c>
      <c r="E12" s="75"/>
    </row>
    <row r="13" ht="26.25" customHeight="1">
      <c r="A13" s="69"/>
      <c r="B13" s="73" t="s">
        <v>46</v>
      </c>
      <c r="C13" s="73"/>
      <c r="D13" s="74" t="s">
        <v>47</v>
      </c>
      <c r="E13" s="75"/>
    </row>
    <row r="14" ht="26.25" customHeight="1">
      <c r="A14" s="69"/>
      <c r="B14" s="73" t="s">
        <v>48</v>
      </c>
      <c r="C14" s="73"/>
      <c r="D14" s="74" t="s">
        <v>49</v>
      </c>
      <c r="E14" s="75"/>
    </row>
    <row r="15" ht="26.25" customHeight="1">
      <c r="A15" s="69"/>
      <c r="B15" s="73" t="s">
        <v>50</v>
      </c>
      <c r="C15" s="73"/>
      <c r="D15" s="74" t="s">
        <v>51</v>
      </c>
      <c r="E15" s="75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rintOptions horizontalCentered="1"/>
  <pageMargins left="0.78740157480315" right="0.78740157480315" top="1.18110236220472" bottom="1.18110236220472" header="0.51181" footer="0.51181"/>
  <pageSetup paperSize="9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Zeros="0" topLeftCell="A1" zoomScaleNormal="100" zoomScalePageLayoutView="60" workbookViewId="0">
      <pane xSplit="0.05" topLeftCell="F1" activePane="topRight" state="frozen"/>
      <selection activeCell="A1" sqref="A1"/>
    </sheetView>
  </sheetViews>
  <sheetFormatPr defaultColWidth="8" defaultRowHeight="14.25"/>
  <cols>
    <col min="1" max="1" width="48.1882352941176" style="16"/>
    <col min="2" max="2" width="15.3098039215686" style="16"/>
    <col min="3" max="3" width="20.078431372549" style="16"/>
    <col min="4" max="4" width="16.3137254901961" style="16"/>
    <col min="5" max="5" width="16.3137254901961" style="16"/>
    <col min="6" max="6" width="16.3137254901961" style="16"/>
    <col min="7" max="7" width="16.3137254901961" style="16"/>
    <col min="8" max="8" width="16.3137254901961" style="16"/>
    <col min="9" max="9" width="16.3137254901961" style="16"/>
    <col min="10" max="10" width="16.3137254901961" style="16"/>
  </cols>
  <sheetData>
    <row r="1" ht="37.5" customHeight="1">
      <c r="A1" s="675" t="s">
        <v>52</v>
      </c>
      <c r="B1" s="676"/>
      <c r="C1" s="677"/>
      <c r="D1" s="678"/>
      <c r="E1" s="679"/>
      <c r="F1" s="680"/>
      <c r="G1" s="681"/>
      <c r="H1" s="682"/>
      <c r="I1" s="683"/>
      <c r="J1" s="684"/>
    </row>
    <row r="2" ht="15.75" customHeight="1">
      <c r="A2" s="685"/>
      <c r="B2" s="686"/>
      <c r="C2" s="687"/>
      <c r="D2" s="688"/>
      <c r="E2" s="689"/>
      <c r="F2" s="690"/>
      <c r="G2" s="691"/>
      <c r="H2" s="692"/>
      <c r="I2" s="693" t="s">
        <v>29</v>
      </c>
      <c r="J2" s="694"/>
    </row>
    <row r="3" ht="15.75" customHeight="1">
      <c r="A3" s="695" t="s">
        <v>53</v>
      </c>
      <c r="B3" s="696"/>
      <c r="C3" s="697"/>
      <c r="D3" s="698"/>
      <c r="E3" s="699"/>
      <c r="F3" s="700"/>
      <c r="G3" s="701"/>
      <c r="H3" s="702"/>
      <c r="I3" s="703"/>
      <c r="J3" s="704" t="s">
        <v>54</v>
      </c>
    </row>
    <row r="4" ht="39.75" customHeight="1">
      <c r="A4" s="705" t="s">
        <v>55</v>
      </c>
      <c r="B4" s="706" t="s">
        <v>56</v>
      </c>
      <c r="C4" s="707" t="s">
        <v>57</v>
      </c>
      <c r="D4" s="708" t="s">
        <v>58</v>
      </c>
      <c r="E4" s="709" t="s">
        <v>59</v>
      </c>
      <c r="F4" s="710" t="s">
        <v>60</v>
      </c>
      <c r="G4" s="711" t="s">
        <v>61</v>
      </c>
      <c r="H4" s="712" t="s">
        <v>62</v>
      </c>
      <c r="I4" s="713" t="s">
        <v>63</v>
      </c>
      <c r="J4" s="714" t="s">
        <v>64</v>
      </c>
    </row>
    <row r="5" ht="24" customHeight="1">
      <c r="A5" s="715" t="s">
        <v>65</v>
      </c>
      <c r="B5" s="716">
        <f>SUM(C5:J5)</f>
        <v>309109984.48</v>
      </c>
      <c r="C5" s="717">
        <v>115827500.92</v>
      </c>
      <c r="D5" s="717">
        <v>56615986.84</v>
      </c>
      <c r="E5" s="716">
        <v>131464209.13</v>
      </c>
      <c r="F5" s="716">
        <v>0</v>
      </c>
      <c r="G5" s="716">
        <v>0</v>
      </c>
      <c r="H5" s="716">
        <v>2832540.7</v>
      </c>
      <c r="I5" s="718">
        <v>2369746.89</v>
      </c>
      <c r="J5" s="719">
        <v>0</v>
      </c>
    </row>
    <row r="6" ht="24" customHeight="1">
      <c r="A6" s="720" t="s">
        <v>66</v>
      </c>
      <c r="B6" s="716">
        <f>SUM(C6:J6)</f>
        <v>149517026.22</v>
      </c>
      <c r="C6" s="716">
        <v>32429055.29</v>
      </c>
      <c r="D6" s="716">
        <v>13145061.84</v>
      </c>
      <c r="E6" s="716">
        <v>98837223.2</v>
      </c>
      <c r="F6" s="716">
        <v>0</v>
      </c>
      <c r="G6" s="716">
        <v>0</v>
      </c>
      <c r="H6" s="716">
        <v>2797939</v>
      </c>
      <c r="I6" s="718">
        <v>2307746.89</v>
      </c>
      <c r="J6" s="719">
        <v>0</v>
      </c>
    </row>
    <row r="7" ht="24" customHeight="1">
      <c r="A7" s="721" t="s">
        <v>67</v>
      </c>
      <c r="B7" s="716">
        <f>SUM(C7:J7)</f>
        <v>1265401.7</v>
      </c>
      <c r="C7" s="716">
        <v>150000</v>
      </c>
      <c r="D7" s="716">
        <v>898800</v>
      </c>
      <c r="E7" s="716">
        <v>120000</v>
      </c>
      <c r="F7" s="716">
        <v>0</v>
      </c>
      <c r="G7" s="716">
        <v>0</v>
      </c>
      <c r="H7" s="716">
        <v>34601.7</v>
      </c>
      <c r="I7" s="718">
        <v>62000</v>
      </c>
      <c r="J7" s="719">
        <v>0</v>
      </c>
    </row>
    <row r="8" ht="24" customHeight="1">
      <c r="A8" s="722" t="s">
        <v>68</v>
      </c>
      <c r="B8" s="716">
        <f>SUM(C8:J8)</f>
        <v>75048835.93</v>
      </c>
      <c r="C8" s="716">
        <v>0</v>
      </c>
      <c r="D8" s="716">
        <v>42541850</v>
      </c>
      <c r="E8" s="716">
        <v>32506985.93</v>
      </c>
      <c r="F8" s="716">
        <v>0</v>
      </c>
      <c r="G8" s="716">
        <v>0</v>
      </c>
      <c r="H8" s="716">
        <v>0</v>
      </c>
      <c r="I8" s="718">
        <v>0</v>
      </c>
      <c r="J8" s="723">
        <v>0</v>
      </c>
    </row>
    <row r="9" ht="24" customHeight="1">
      <c r="A9" s="724" t="s">
        <v>69</v>
      </c>
      <c r="B9" s="716">
        <f>SUM(C9:E9)</f>
        <v>0</v>
      </c>
      <c r="C9" s="716">
        <v>0</v>
      </c>
      <c r="D9" s="716">
        <v>0</v>
      </c>
      <c r="E9" s="716">
        <v>0</v>
      </c>
      <c r="F9" s="725" t="s">
        <v>70</v>
      </c>
      <c r="G9" s="726" t="s">
        <v>70</v>
      </c>
      <c r="H9" s="727" t="s">
        <v>70</v>
      </c>
      <c r="I9" s="728" t="s">
        <v>70</v>
      </c>
      <c r="J9" s="729" t="s">
        <v>70</v>
      </c>
    </row>
    <row r="10" ht="24" customHeight="1">
      <c r="A10" s="730" t="s">
        <v>71</v>
      </c>
      <c r="B10" s="716">
        <f>SUM(C10:J10)</f>
        <v>30000</v>
      </c>
      <c r="C10" s="716">
        <v>30000</v>
      </c>
      <c r="D10" s="716">
        <v>0</v>
      </c>
      <c r="E10" s="716">
        <v>0</v>
      </c>
      <c r="F10" s="716">
        <v>0</v>
      </c>
      <c r="G10" s="716">
        <v>0</v>
      </c>
      <c r="H10" s="716">
        <v>0</v>
      </c>
      <c r="I10" s="718">
        <v>0</v>
      </c>
      <c r="J10" s="723">
        <v>0</v>
      </c>
    </row>
    <row r="11" ht="24" customHeight="1">
      <c r="A11" s="731" t="s">
        <v>72</v>
      </c>
      <c r="B11" s="716">
        <f>C11+D11+E11+F11+I11</f>
        <v>1230275</v>
      </c>
      <c r="C11" s="716">
        <v>1200000</v>
      </c>
      <c r="D11" s="716">
        <v>30275</v>
      </c>
      <c r="E11" s="716">
        <v>0</v>
      </c>
      <c r="F11" s="716">
        <v>0</v>
      </c>
      <c r="G11" s="732" t="s">
        <v>70</v>
      </c>
      <c r="H11" s="733" t="s">
        <v>70</v>
      </c>
      <c r="I11" s="716">
        <v>0</v>
      </c>
      <c r="J11" s="734" t="s">
        <v>70</v>
      </c>
    </row>
    <row r="12" ht="24" customHeight="1">
      <c r="A12" s="735" t="s">
        <v>73</v>
      </c>
      <c r="B12" s="716">
        <f>C12</f>
        <v>0</v>
      </c>
      <c r="C12" s="716">
        <v>0</v>
      </c>
      <c r="D12" s="736" t="s">
        <v>70</v>
      </c>
      <c r="E12" s="737" t="s">
        <v>70</v>
      </c>
      <c r="F12" s="738" t="s">
        <v>70</v>
      </c>
      <c r="G12" s="739" t="s">
        <v>70</v>
      </c>
      <c r="H12" s="740" t="s">
        <v>70</v>
      </c>
      <c r="I12" s="741" t="s">
        <v>70</v>
      </c>
      <c r="J12" s="742" t="s">
        <v>70</v>
      </c>
    </row>
    <row r="13" ht="24" customHeight="1">
      <c r="A13" s="743" t="s">
        <v>74</v>
      </c>
      <c r="B13" s="716">
        <f>C13</f>
        <v>0</v>
      </c>
      <c r="C13" s="716">
        <v>0</v>
      </c>
      <c r="D13" s="744" t="s">
        <v>70</v>
      </c>
      <c r="E13" s="745" t="s">
        <v>70</v>
      </c>
      <c r="F13" s="746" t="s">
        <v>70</v>
      </c>
      <c r="G13" s="747" t="s">
        <v>70</v>
      </c>
      <c r="H13" s="748" t="s">
        <v>70</v>
      </c>
      <c r="I13" s="749" t="s">
        <v>70</v>
      </c>
      <c r="J13" s="750" t="s">
        <v>70</v>
      </c>
    </row>
    <row r="14" ht="24" customHeight="1">
      <c r="A14" s="751" t="s">
        <v>75</v>
      </c>
      <c r="B14" s="716">
        <f>SUM(C14:J14)</f>
        <v>327094075.12</v>
      </c>
      <c r="C14" s="716">
        <v>121997149</v>
      </c>
      <c r="D14" s="716">
        <v>41308142.56</v>
      </c>
      <c r="E14" s="716">
        <v>156762339.6</v>
      </c>
      <c r="F14" s="716">
        <v>0</v>
      </c>
      <c r="G14" s="716">
        <v>0</v>
      </c>
      <c r="H14" s="716">
        <v>4242944.36</v>
      </c>
      <c r="I14" s="718">
        <v>2783499.6</v>
      </c>
      <c r="J14" s="719">
        <v>0</v>
      </c>
    </row>
    <row r="15" ht="24" customHeight="1">
      <c r="A15" s="752" t="s">
        <v>76</v>
      </c>
      <c r="B15" s="716">
        <f>SUM(C15:J15)</f>
        <v>325708491.71</v>
      </c>
      <c r="C15" s="716">
        <v>121887149</v>
      </c>
      <c r="D15" s="716">
        <v>41138467.56</v>
      </c>
      <c r="E15" s="716">
        <v>156762339.6</v>
      </c>
      <c r="F15" s="716">
        <v>0</v>
      </c>
      <c r="G15" s="716">
        <v>0</v>
      </c>
      <c r="H15" s="716">
        <v>3938144.36</v>
      </c>
      <c r="I15" s="718">
        <v>1982391.19</v>
      </c>
      <c r="J15" s="719">
        <v>0</v>
      </c>
    </row>
    <row r="16" ht="24" customHeight="1">
      <c r="A16" s="753" t="s">
        <v>77</v>
      </c>
      <c r="B16" s="716">
        <f>SUM(C16:J16)</f>
        <v>0</v>
      </c>
      <c r="C16" s="716">
        <v>0</v>
      </c>
      <c r="D16" s="716">
        <v>0</v>
      </c>
      <c r="E16" s="716">
        <v>0</v>
      </c>
      <c r="F16" s="716">
        <v>0</v>
      </c>
      <c r="G16" s="716">
        <v>0</v>
      </c>
      <c r="H16" s="716">
        <v>0</v>
      </c>
      <c r="I16" s="718">
        <v>0</v>
      </c>
      <c r="J16" s="723">
        <v>0</v>
      </c>
    </row>
    <row r="17" ht="24" customHeight="1">
      <c r="A17" s="754" t="s">
        <v>78</v>
      </c>
      <c r="B17" s="716">
        <f>C17+D17+E17+F17+I17</f>
        <v>279675</v>
      </c>
      <c r="C17" s="716">
        <v>110000</v>
      </c>
      <c r="D17" s="716">
        <v>169675</v>
      </c>
      <c r="E17" s="716">
        <v>0</v>
      </c>
      <c r="F17" s="716">
        <v>0</v>
      </c>
      <c r="G17" s="755" t="s">
        <v>70</v>
      </c>
      <c r="H17" s="756" t="s">
        <v>70</v>
      </c>
      <c r="I17" s="716">
        <v>0</v>
      </c>
      <c r="J17" s="757" t="s">
        <v>70</v>
      </c>
    </row>
    <row r="18" ht="24" customHeight="1">
      <c r="A18" s="758" t="s">
        <v>79</v>
      </c>
      <c r="B18" s="716">
        <f>C18</f>
        <v>0</v>
      </c>
      <c r="C18" s="716">
        <v>0</v>
      </c>
      <c r="D18" s="759" t="s">
        <v>70</v>
      </c>
      <c r="E18" s="760" t="s">
        <v>70</v>
      </c>
      <c r="F18" s="761" t="s">
        <v>70</v>
      </c>
      <c r="G18" s="762" t="s">
        <v>70</v>
      </c>
      <c r="H18" s="763" t="s">
        <v>70</v>
      </c>
      <c r="I18" s="764" t="s">
        <v>70</v>
      </c>
      <c r="J18" s="765" t="s">
        <v>70</v>
      </c>
    </row>
    <row r="19" ht="24" customHeight="1">
      <c r="A19" s="766" t="s">
        <v>80</v>
      </c>
      <c r="B19" s="716">
        <f>C19</f>
        <v>0</v>
      </c>
      <c r="C19" s="716">
        <v>0</v>
      </c>
      <c r="D19" s="767" t="s">
        <v>70</v>
      </c>
      <c r="E19" s="768" t="s">
        <v>70</v>
      </c>
      <c r="F19" s="769" t="s">
        <v>70</v>
      </c>
      <c r="G19" s="770" t="s">
        <v>70</v>
      </c>
      <c r="H19" s="771" t="s">
        <v>70</v>
      </c>
      <c r="I19" s="772" t="s">
        <v>70</v>
      </c>
      <c r="J19" s="773" t="s">
        <v>70</v>
      </c>
    </row>
    <row r="20" ht="24" customHeight="1">
      <c r="A20" s="774" t="s">
        <v>81</v>
      </c>
      <c r="B20" s="716">
        <f>SUM(C20:J20)</f>
        <v>-17984090.64</v>
      </c>
      <c r="C20" s="716">
        <v>-6169648.08</v>
      </c>
      <c r="D20" s="716">
        <v>15307844.28</v>
      </c>
      <c r="E20" s="716">
        <v>-25298130.47</v>
      </c>
      <c r="F20" s="716">
        <v>0</v>
      </c>
      <c r="G20" s="716">
        <v>0</v>
      </c>
      <c r="H20" s="716">
        <v>-1410403.66</v>
      </c>
      <c r="I20" s="718">
        <v>-413752.71</v>
      </c>
      <c r="J20" s="719">
        <v>0</v>
      </c>
    </row>
    <row r="21" ht="24" customHeight="1">
      <c r="A21" s="775" t="s">
        <v>82</v>
      </c>
      <c r="B21" s="716">
        <f>SUM(C21:J21)</f>
        <v>99909681.47</v>
      </c>
      <c r="C21" s="716">
        <v>0</v>
      </c>
      <c r="D21" s="716">
        <v>95071129.71</v>
      </c>
      <c r="E21" s="716">
        <v>0</v>
      </c>
      <c r="F21" s="716">
        <v>0</v>
      </c>
      <c r="G21" s="716">
        <v>0</v>
      </c>
      <c r="H21" s="716">
        <v>343841.24</v>
      </c>
      <c r="I21" s="718">
        <v>4494710.52</v>
      </c>
      <c r="J21" s="719">
        <v>0</v>
      </c>
    </row>
    <row r="22" ht="15.75" customHeight="1">
      <c r="A22" s="776"/>
      <c r="B22" s="777"/>
      <c r="C22" s="778"/>
      <c r="D22" s="779"/>
      <c r="E22" s="780"/>
      <c r="F22" s="781"/>
      <c r="G22" s="782"/>
      <c r="H22" s="783"/>
      <c r="I22" s="784"/>
      <c r="J22" s="785" t="s">
        <v>83</v>
      </c>
    </row>
  </sheetData>
  <mergeCells>
    <mergeCell ref="A1:J1"/>
    <mergeCell ref="I2:J2"/>
  </mergeCells>
  <printOptions horizontalCentered="1"/>
  <pageMargins left="0.393700787401575" right="0.393700787401575" top="1.18110236220472" bottom="1.18110236220472" header="0.51181" footer="0.51181"/>
  <pageSetup paperSize="9" scale="7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xSplit="0.05" topLeftCell="B1" activePane="topRight" state="frozen"/>
      <selection activeCell="A1" sqref="A1"/>
    </sheetView>
  </sheetViews>
  <sheetFormatPr defaultColWidth="8" defaultRowHeight="14.25"/>
  <cols>
    <col min="1" max="1" width="31.7490196078431" style="16"/>
    <col min="2" max="2" width="22.5882352941176" style="16"/>
    <col min="3" max="3" width="22.5882352941176" style="16"/>
    <col min="4" max="4" width="32" style="16"/>
    <col min="5" max="5" width="22.5882352941176" style="16"/>
    <col min="6" max="6" width="22.5882352941176" style="16"/>
  </cols>
  <sheetData>
    <row r="1" ht="37.5" customHeight="1">
      <c r="A1" s="786" t="s">
        <v>84</v>
      </c>
      <c r="B1" s="787"/>
      <c r="C1" s="788"/>
      <c r="D1" s="789"/>
      <c r="E1" s="790"/>
      <c r="F1" s="791"/>
    </row>
    <row r="2" ht="15.75" customHeight="1">
      <c r="A2" s="792"/>
      <c r="B2" s="793"/>
      <c r="C2" s="794"/>
      <c r="D2" s="795"/>
      <c r="E2" s="796" t="s">
        <v>31</v>
      </c>
      <c r="F2" s="797"/>
    </row>
    <row r="3" ht="15.75" customHeight="1">
      <c r="A3" s="798" t="s">
        <v>53</v>
      </c>
      <c r="B3" s="799"/>
      <c r="C3" s="800"/>
      <c r="D3" s="801"/>
      <c r="E3" s="802"/>
      <c r="F3" s="803" t="s">
        <v>54</v>
      </c>
    </row>
    <row r="4" ht="39.75" customHeight="1">
      <c r="A4" s="804" t="s">
        <v>55</v>
      </c>
      <c r="B4" s="805" t="s">
        <v>85</v>
      </c>
      <c r="C4" s="806" t="s">
        <v>86</v>
      </c>
      <c r="D4" s="807" t="s">
        <v>55</v>
      </c>
      <c r="E4" s="808" t="s">
        <v>85</v>
      </c>
      <c r="F4" s="809" t="s">
        <v>86</v>
      </c>
    </row>
    <row r="5" ht="24" customHeight="1">
      <c r="A5" s="810" t="s">
        <v>87</v>
      </c>
      <c r="B5" s="811">
        <v>54540218.6</v>
      </c>
      <c r="C5" s="812">
        <v>32429055.29</v>
      </c>
      <c r="D5" s="813" t="s">
        <v>88</v>
      </c>
      <c r="E5" s="814">
        <v>107389874.52</v>
      </c>
      <c r="F5" s="815">
        <v>114881731.8</v>
      </c>
    </row>
    <row r="6" ht="24" customHeight="1">
      <c r="A6" s="816" t="s">
        <v>89</v>
      </c>
      <c r="B6" s="817">
        <v>180000</v>
      </c>
      <c r="C6" s="818">
        <v>150000</v>
      </c>
      <c r="D6" s="819" t="s">
        <v>90</v>
      </c>
      <c r="E6" s="820">
        <v>0</v>
      </c>
      <c r="F6" s="821">
        <v>0</v>
      </c>
    </row>
    <row r="7" ht="24" customHeight="1">
      <c r="A7" s="822" t="s">
        <v>91</v>
      </c>
      <c r="B7" s="823">
        <v>0</v>
      </c>
      <c r="C7" s="824">
        <v>0</v>
      </c>
      <c r="D7" s="825" t="s">
        <v>92</v>
      </c>
      <c r="E7" s="826">
        <v>0</v>
      </c>
      <c r="F7" s="827">
        <v>0</v>
      </c>
    </row>
    <row r="8" ht="24" customHeight="1">
      <c r="A8" s="828" t="s">
        <v>93</v>
      </c>
      <c r="B8" s="829">
        <v>0</v>
      </c>
      <c r="C8" s="830">
        <v>0</v>
      </c>
      <c r="D8" s="831" t="s">
        <v>94</v>
      </c>
      <c r="E8" s="832">
        <v>9856124.31</v>
      </c>
      <c r="F8" s="833">
        <v>7005417.2</v>
      </c>
    </row>
    <row r="9" ht="24" customHeight="1">
      <c r="A9" s="834" t="s">
        <v>95</v>
      </c>
      <c r="B9" s="835">
        <v>0</v>
      </c>
      <c r="C9" s="836">
        <v>0</v>
      </c>
      <c r="D9" s="837" t="s">
        <v>70</v>
      </c>
      <c r="E9" s="838" t="s">
        <v>70</v>
      </c>
      <c r="F9" s="839" t="s">
        <v>70</v>
      </c>
    </row>
    <row r="10" ht="24" customHeight="1">
      <c r="A10" s="840" t="s">
        <v>96</v>
      </c>
      <c r="B10" s="841">
        <v>35000</v>
      </c>
      <c r="C10" s="842">
        <v>30000</v>
      </c>
      <c r="D10" s="843" t="s">
        <v>97</v>
      </c>
      <c r="E10" s="844">
        <v>0</v>
      </c>
      <c r="F10" s="845">
        <v>0</v>
      </c>
    </row>
    <row r="11" ht="24" customHeight="1">
      <c r="A11" s="846" t="s">
        <v>98</v>
      </c>
      <c r="B11" s="847">
        <v>0</v>
      </c>
      <c r="C11" s="848">
        <v>0</v>
      </c>
      <c r="D11" s="849" t="s">
        <v>70</v>
      </c>
      <c r="E11" s="850" t="s">
        <v>70</v>
      </c>
      <c r="F11" s="851" t="s">
        <v>70</v>
      </c>
    </row>
    <row r="12" ht="24" customHeight="1">
      <c r="A12" s="852" t="s">
        <v>99</v>
      </c>
      <c r="B12" s="853">
        <v>1800000</v>
      </c>
      <c r="C12" s="854">
        <v>1200000</v>
      </c>
      <c r="D12" s="855" t="s">
        <v>100</v>
      </c>
      <c r="E12" s="856">
        <v>100000</v>
      </c>
      <c r="F12" s="857">
        <v>110000</v>
      </c>
    </row>
    <row r="13" ht="24" customHeight="1">
      <c r="A13" s="858" t="s">
        <v>101</v>
      </c>
      <c r="B13" s="716">
        <f>B5+B6+B7+B9+B10+B12</f>
        <v>56555218.6</v>
      </c>
      <c r="C13" s="716">
        <f>C5+C6+C7+C9+C10+C12</f>
        <v>33809055.29</v>
      </c>
      <c r="D13" s="859" t="s">
        <v>102</v>
      </c>
      <c r="E13" s="860">
        <f>E5+E7+E8+E10+E12</f>
        <v>117345998.83</v>
      </c>
      <c r="F13" s="861">
        <f>F5+F7+F8+F10+F12</f>
        <v>121997149</v>
      </c>
    </row>
    <row r="14" ht="24" customHeight="1">
      <c r="A14" s="862" t="s">
        <v>103</v>
      </c>
      <c r="B14" s="863">
        <v>0</v>
      </c>
      <c r="C14" s="864">
        <v>82018445.63</v>
      </c>
      <c r="D14" s="865" t="s">
        <v>104</v>
      </c>
      <c r="E14" s="866">
        <v>0</v>
      </c>
      <c r="F14" s="867">
        <v>0</v>
      </c>
    </row>
    <row r="15" ht="24" customHeight="1">
      <c r="A15" s="868" t="s">
        <v>105</v>
      </c>
      <c r="B15" s="869">
        <v>0</v>
      </c>
      <c r="C15" s="870">
        <v>0</v>
      </c>
      <c r="D15" s="871" t="s">
        <v>106</v>
      </c>
      <c r="E15" s="872">
        <v>0</v>
      </c>
      <c r="F15" s="873">
        <v>0</v>
      </c>
    </row>
    <row r="16" ht="24" customHeight="1">
      <c r="A16" s="874" t="s">
        <v>107</v>
      </c>
      <c r="B16" s="875">
        <v>0</v>
      </c>
      <c r="C16" s="876">
        <v>0</v>
      </c>
      <c r="D16" s="877" t="s">
        <v>108</v>
      </c>
      <c r="E16" s="878">
        <v>0</v>
      </c>
      <c r="F16" s="879">
        <v>0</v>
      </c>
    </row>
    <row r="17" ht="24" customHeight="1">
      <c r="A17" s="880" t="s">
        <v>109</v>
      </c>
      <c r="B17" s="881">
        <v>0</v>
      </c>
      <c r="C17" s="882">
        <v>0</v>
      </c>
      <c r="D17" s="883" t="s">
        <v>110</v>
      </c>
      <c r="E17" s="884">
        <v>0</v>
      </c>
      <c r="F17" s="885">
        <v>0</v>
      </c>
    </row>
    <row r="18" ht="24" customHeight="1">
      <c r="A18" s="886" t="s">
        <v>111</v>
      </c>
      <c r="B18" s="716">
        <f>B13+B14+B16</f>
        <v>56555218.6</v>
      </c>
      <c r="C18" s="887">
        <f>C13+C14+C16</f>
        <v>115827500.92</v>
      </c>
      <c r="D18" s="888" t="s">
        <v>112</v>
      </c>
      <c r="E18" s="860">
        <f>E13+E14+E16</f>
        <v>117345998.83</v>
      </c>
      <c r="F18" s="861">
        <f>F13+F14+F16</f>
        <v>121997149</v>
      </c>
    </row>
    <row r="19" ht="24" customHeight="1">
      <c r="A19" s="889" t="s">
        <v>70</v>
      </c>
      <c r="B19" s="890" t="s">
        <v>70</v>
      </c>
      <c r="C19" s="891" t="s">
        <v>70</v>
      </c>
      <c r="D19" s="892" t="s">
        <v>113</v>
      </c>
      <c r="E19" s="860">
        <f>B18-E18</f>
        <v>-60790780.23</v>
      </c>
      <c r="F19" s="861">
        <f>C18-F18</f>
        <v>-6169648.08000001</v>
      </c>
    </row>
    <row r="20" ht="24" customHeight="1">
      <c r="A20" s="893" t="s">
        <v>114</v>
      </c>
      <c r="B20" s="894">
        <v>66960428.31</v>
      </c>
      <c r="C20" s="716">
        <f>E20</f>
        <v>6169648.08000001</v>
      </c>
      <c r="D20" s="895" t="s">
        <v>115</v>
      </c>
      <c r="E20" s="860">
        <f>B20+E19</f>
        <v>6169648.08000001</v>
      </c>
      <c r="F20" s="861">
        <f>C20+F19</f>
        <v>-7.45058059692383E-9</v>
      </c>
    </row>
    <row r="21" ht="24" customHeight="1">
      <c r="A21" s="896" t="s">
        <v>116</v>
      </c>
      <c r="B21" s="716">
        <f>B18+B20</f>
        <v>123515646.91</v>
      </c>
      <c r="C21" s="716">
        <f>C18+C20</f>
        <v>121997149</v>
      </c>
      <c r="D21" s="897" t="s">
        <v>116</v>
      </c>
      <c r="E21" s="860">
        <f>E18+E20</f>
        <v>123515646.91</v>
      </c>
      <c r="F21" s="898">
        <f>F18+F20</f>
        <v>121997149</v>
      </c>
    </row>
    <row r="22" ht="27.75" customHeight="1">
      <c r="A22" s="899" t="s">
        <v>117</v>
      </c>
      <c r="B22" s="900">
        <f>ROUND(C14+C16-F14-F16,2)</f>
        <v>82018445.63</v>
      </c>
      <c r="C22" s="901"/>
      <c r="D22" s="902" t="s">
        <v>118</v>
      </c>
      <c r="E22" s="903">
        <f>ROUND(C14-C15+C16-C17-F14+F15-F16+F17,2)</f>
        <v>82018445.63</v>
      </c>
      <c r="F22" s="904" t="s">
        <v>119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4" zoomScaleNormal="100" zoomScalePageLayoutView="60" workbookViewId="0">
      <selection activeCell="A1" sqref="A1"/>
    </sheetView>
  </sheetViews>
  <sheetFormatPr defaultColWidth="8" defaultRowHeight="14.25"/>
  <cols>
    <col min="1" max="1" width="26.6039215686275" style="16"/>
    <col min="2" max="2" width="26.6039215686275" style="16"/>
    <col min="3" max="3" width="26.6039215686275" style="16"/>
    <col min="4" max="4" width="26.6039215686275" style="16"/>
    <col min="5" max="5" width="26.6039215686275" style="16"/>
    <col min="6" max="6" width="26.6039215686275" style="16"/>
  </cols>
  <sheetData>
    <row r="1" ht="37.5" customHeight="1">
      <c r="A1" s="905" t="s">
        <v>120</v>
      </c>
      <c r="B1" s="906"/>
      <c r="C1" s="907"/>
      <c r="D1" s="908"/>
      <c r="E1" s="909"/>
      <c r="F1" s="910"/>
    </row>
    <row r="2" ht="15.75" customHeight="1">
      <c r="A2" s="911"/>
      <c r="B2" s="912"/>
      <c r="C2" s="913"/>
      <c r="D2" s="914"/>
      <c r="E2" s="915" t="s">
        <v>33</v>
      </c>
      <c r="F2" s="916"/>
    </row>
    <row r="3" ht="15.75" customHeight="1">
      <c r="A3" s="917" t="s">
        <v>53</v>
      </c>
      <c r="B3" s="918"/>
      <c r="C3" s="919"/>
      <c r="D3" s="920"/>
      <c r="E3" s="921"/>
      <c r="F3" s="922" t="s">
        <v>54</v>
      </c>
    </row>
    <row r="4" ht="39.75" customHeight="1">
      <c r="A4" s="923" t="s">
        <v>55</v>
      </c>
      <c r="B4" s="924" t="s">
        <v>85</v>
      </c>
      <c r="C4" s="925" t="s">
        <v>86</v>
      </c>
      <c r="D4" s="926" t="s">
        <v>55</v>
      </c>
      <c r="E4" s="927" t="s">
        <v>85</v>
      </c>
      <c r="F4" s="928" t="s">
        <v>86</v>
      </c>
    </row>
    <row r="5" ht="24" customHeight="1">
      <c r="A5" s="929" t="s">
        <v>121</v>
      </c>
      <c r="B5" s="930">
        <v>12305383.59</v>
      </c>
      <c r="C5" s="931">
        <v>13145061.84</v>
      </c>
      <c r="D5" s="932" t="s">
        <v>122</v>
      </c>
      <c r="E5" s="933">
        <v>37459884</v>
      </c>
      <c r="F5" s="934">
        <v>39004031.76</v>
      </c>
    </row>
    <row r="6" ht="24" customHeight="1">
      <c r="A6" s="935" t="s">
        <v>123</v>
      </c>
      <c r="B6" s="936">
        <v>3098030</v>
      </c>
      <c r="C6" s="937">
        <v>3125330</v>
      </c>
      <c r="D6" s="938" t="s">
        <v>124</v>
      </c>
      <c r="E6" s="939">
        <v>529389</v>
      </c>
      <c r="F6" s="940">
        <v>591481.8</v>
      </c>
    </row>
    <row r="7" ht="24" customHeight="1">
      <c r="A7" s="941" t="s">
        <v>125</v>
      </c>
      <c r="B7" s="942">
        <v>0</v>
      </c>
      <c r="C7" s="943">
        <v>0</v>
      </c>
      <c r="D7" s="944" t="s">
        <v>126</v>
      </c>
      <c r="E7" s="945">
        <v>1469480</v>
      </c>
      <c r="F7" s="946">
        <v>1542954</v>
      </c>
    </row>
    <row r="8" ht="24" customHeight="1">
      <c r="A8" s="947" t="s">
        <v>127</v>
      </c>
      <c r="B8" s="948">
        <v>723475</v>
      </c>
      <c r="C8" s="949">
        <v>898800</v>
      </c>
      <c r="D8" s="950" t="s">
        <v>70</v>
      </c>
      <c r="E8" s="951" t="s">
        <v>70</v>
      </c>
      <c r="F8" s="952" t="s">
        <v>70</v>
      </c>
    </row>
    <row r="9" ht="24" customHeight="1">
      <c r="A9" s="953" t="s">
        <v>128</v>
      </c>
      <c r="B9" s="954">
        <v>36812682.16</v>
      </c>
      <c r="C9" s="955">
        <v>42541850</v>
      </c>
      <c r="D9" s="956" t="s">
        <v>70</v>
      </c>
      <c r="E9" s="957" t="s">
        <v>70</v>
      </c>
      <c r="F9" s="958" t="s">
        <v>70</v>
      </c>
    </row>
    <row r="10" ht="24" customHeight="1">
      <c r="A10" s="959" t="s">
        <v>129</v>
      </c>
      <c r="B10" s="960">
        <v>30516520</v>
      </c>
      <c r="C10" s="961">
        <v>35179446</v>
      </c>
      <c r="D10" s="962" t="s">
        <v>70</v>
      </c>
      <c r="E10" s="963" t="s">
        <v>70</v>
      </c>
      <c r="F10" s="964" t="s">
        <v>70</v>
      </c>
    </row>
    <row r="11" ht="24" customHeight="1">
      <c r="A11" s="965" t="s">
        <v>130</v>
      </c>
      <c r="B11" s="966">
        <v>4826682.16</v>
      </c>
      <c r="C11" s="967">
        <v>5819450</v>
      </c>
      <c r="D11" s="968" t="s">
        <v>70</v>
      </c>
      <c r="E11" s="969" t="s">
        <v>70</v>
      </c>
      <c r="F11" s="970" t="s">
        <v>70</v>
      </c>
    </row>
    <row r="12" ht="24" customHeight="1">
      <c r="A12" s="971" t="s">
        <v>131</v>
      </c>
      <c r="B12" s="972">
        <v>0</v>
      </c>
      <c r="C12" s="973">
        <v>0</v>
      </c>
      <c r="D12" s="974" t="s">
        <v>70</v>
      </c>
      <c r="E12" s="975" t="s">
        <v>70</v>
      </c>
      <c r="F12" s="976" t="s">
        <v>70</v>
      </c>
    </row>
    <row r="13" ht="24" customHeight="1">
      <c r="A13" s="977" t="s">
        <v>132</v>
      </c>
      <c r="B13" s="978">
        <v>0</v>
      </c>
      <c r="C13" s="979">
        <v>0</v>
      </c>
      <c r="D13" s="980" t="s">
        <v>97</v>
      </c>
      <c r="E13" s="981">
        <v>0</v>
      </c>
      <c r="F13" s="982">
        <v>0</v>
      </c>
    </row>
    <row r="14" ht="24" customHeight="1">
      <c r="A14" s="983" t="s">
        <v>133</v>
      </c>
      <c r="B14" s="984">
        <v>29300</v>
      </c>
      <c r="C14" s="985">
        <v>30275</v>
      </c>
      <c r="D14" s="986" t="s">
        <v>100</v>
      </c>
      <c r="E14" s="987">
        <v>161595</v>
      </c>
      <c r="F14" s="988">
        <v>169675</v>
      </c>
    </row>
    <row r="15" ht="24" customHeight="1">
      <c r="A15" s="989" t="s">
        <v>134</v>
      </c>
      <c r="B15" s="716">
        <f>B5+B7+B8+B9+B12+B13+B14</f>
        <v>49870840.75</v>
      </c>
      <c r="C15" s="716">
        <f>C5+C7+C8+C9+C12+C13+C14</f>
        <v>56615986.84</v>
      </c>
      <c r="D15" s="990" t="s">
        <v>102</v>
      </c>
      <c r="E15" s="716">
        <f>E5+E6+E7+E13+E14</f>
        <v>39620348</v>
      </c>
      <c r="F15" s="716">
        <f>F5+F6+F7+F13+F14</f>
        <v>41308142.56</v>
      </c>
    </row>
    <row r="16" ht="24" customHeight="1">
      <c r="A16" s="991" t="s">
        <v>135</v>
      </c>
      <c r="B16" s="992">
        <v>0</v>
      </c>
      <c r="C16" s="993">
        <v>0</v>
      </c>
      <c r="D16" s="994" t="s">
        <v>104</v>
      </c>
      <c r="E16" s="995">
        <v>0</v>
      </c>
      <c r="F16" s="996">
        <v>0</v>
      </c>
    </row>
    <row r="17" ht="24" customHeight="1">
      <c r="A17" s="997" t="s">
        <v>136</v>
      </c>
      <c r="B17" s="998">
        <v>0</v>
      </c>
      <c r="C17" s="999">
        <v>0</v>
      </c>
      <c r="D17" s="1000" t="s">
        <v>108</v>
      </c>
      <c r="E17" s="1001">
        <v>0</v>
      </c>
      <c r="F17" s="1002">
        <v>0</v>
      </c>
    </row>
    <row r="18" ht="24" customHeight="1">
      <c r="A18" s="1003" t="s">
        <v>137</v>
      </c>
      <c r="B18" s="887">
        <f>B17+B15+B16</f>
        <v>49870840.75</v>
      </c>
      <c r="C18" s="887">
        <f>C17+C15+C16</f>
        <v>56615986.84</v>
      </c>
      <c r="D18" s="1004" t="s">
        <v>112</v>
      </c>
      <c r="E18" s="716">
        <f>E17+E15+E16</f>
        <v>39620348</v>
      </c>
      <c r="F18" s="716">
        <f>F17+F15+F16</f>
        <v>41308142.56</v>
      </c>
    </row>
    <row r="19" ht="24" customHeight="1">
      <c r="A19" s="1005" t="s">
        <v>70</v>
      </c>
      <c r="B19" s="1006" t="s">
        <v>70</v>
      </c>
      <c r="C19" s="1007" t="s">
        <v>70</v>
      </c>
      <c r="D19" s="1008" t="s">
        <v>113</v>
      </c>
      <c r="E19" s="716">
        <f>B18-E18</f>
        <v>10250492.75</v>
      </c>
      <c r="F19" s="716">
        <f>C18-F18</f>
        <v>15307844.28</v>
      </c>
    </row>
    <row r="20" ht="24" customHeight="1">
      <c r="A20" s="1009" t="s">
        <v>138</v>
      </c>
      <c r="B20" s="1010">
        <v>69512792.68</v>
      </c>
      <c r="C20" s="1011">
        <f>E20</f>
        <v>79763285.43</v>
      </c>
      <c r="D20" s="1012" t="s">
        <v>115</v>
      </c>
      <c r="E20" s="716">
        <f>B20+E19</f>
        <v>79763285.43</v>
      </c>
      <c r="F20" s="716">
        <f>C20+F19</f>
        <v>95071129.71</v>
      </c>
    </row>
    <row r="21" ht="24" customHeight="1">
      <c r="A21" s="1013" t="s">
        <v>116</v>
      </c>
      <c r="B21" s="719">
        <f>B18+B20</f>
        <v>119383633.43</v>
      </c>
      <c r="C21" s="719">
        <f>C18+C20</f>
        <v>136379272.27</v>
      </c>
      <c r="D21" s="1014" t="s">
        <v>116</v>
      </c>
      <c r="E21" s="887">
        <f>E18+E20</f>
        <v>119383633.43</v>
      </c>
      <c r="F21" s="887">
        <f>F18+F20</f>
        <v>136379272.27</v>
      </c>
    </row>
    <row r="22" ht="15.75" customHeight="1">
      <c r="A22" s="1015"/>
      <c r="B22" s="1016"/>
      <c r="C22" s="1017"/>
      <c r="D22" s="1018"/>
      <c r="E22" s="1019"/>
      <c r="F22" s="1020" t="s">
        <v>139</v>
      </c>
    </row>
  </sheetData>
  <mergeCells>
    <mergeCell ref="A1:F1"/>
    <mergeCell ref="E2:F2"/>
    <mergeCell ref="F4"/>
  </mergeCells>
  <printOptions horizontalCentered="1" verticalCentered="1"/>
  <pageMargins left="0.393700787401575" right="0.393700787401575" top="0.393700787401575" bottom="0.393700787401575" header="0.51181" footer="0.51181"/>
  <pageSetup paperSize="9" scale="85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showGridLines="0" showZeros="0" topLeftCell="C4" zoomScaleNormal="100" zoomScalePageLayoutView="60" workbookViewId="0">
      <selection activeCell="A1" sqref="A1"/>
    </sheetView>
  </sheetViews>
  <sheetFormatPr defaultColWidth="8" defaultRowHeight="14.25"/>
  <cols>
    <col min="1" max="1" width="26.2274509803922" style="16"/>
    <col min="2" max="2" width="24.5960784313726" style="16"/>
    <col min="3" max="3" width="24.5960784313726" style="16"/>
    <col min="4" max="4" width="24.5960784313726" style="16"/>
    <col min="5" max="5" width="24.0941176470588" style="16"/>
    <col min="6" max="6" width="24.5960784313726" style="16"/>
    <col min="7" max="7" width="24.5960784313726" style="16"/>
    <col min="8" max="8" width="24.5960784313726" style="16"/>
  </cols>
  <sheetData>
    <row r="1" ht="37.5" customHeight="1">
      <c r="A1" s="1021" t="s">
        <v>140</v>
      </c>
      <c r="B1" s="1022"/>
      <c r="C1" s="1023"/>
      <c r="D1" s="1024"/>
      <c r="E1" s="1025"/>
      <c r="F1" s="1026"/>
      <c r="G1" s="1027"/>
      <c r="H1" s="1028"/>
    </row>
    <row r="2" ht="15.75" customHeight="1">
      <c r="A2" s="1029"/>
      <c r="B2" s="1030"/>
      <c r="C2" s="1031"/>
      <c r="D2" s="1032"/>
      <c r="E2" s="1033"/>
      <c r="F2" s="1034"/>
      <c r="G2" s="1035" t="s">
        <v>35</v>
      </c>
      <c r="H2" s="1036"/>
    </row>
    <row r="3" ht="15.75" customHeight="1">
      <c r="A3" s="1037" t="s">
        <v>53</v>
      </c>
      <c r="B3" s="1038"/>
      <c r="C3" s="1039"/>
      <c r="D3" s="1040"/>
      <c r="E3" s="1041"/>
      <c r="F3" s="1042"/>
      <c r="G3" s="1043"/>
      <c r="H3" s="1044" t="s">
        <v>54</v>
      </c>
    </row>
    <row r="4" ht="33.75" customHeight="1">
      <c r="A4" s="1045" t="s">
        <v>55</v>
      </c>
      <c r="B4" s="1046" t="s">
        <v>85</v>
      </c>
      <c r="C4" s="1047"/>
      <c r="D4" s="1048" t="s">
        <v>86</v>
      </c>
      <c r="E4" s="1049" t="s">
        <v>55</v>
      </c>
      <c r="F4" s="1050" t="s">
        <v>85</v>
      </c>
      <c r="G4" s="1051"/>
      <c r="H4" s="1052" t="s">
        <v>86</v>
      </c>
    </row>
    <row r="5" ht="33.75" customHeight="1">
      <c r="A5" s="1053"/>
      <c r="B5" s="1054"/>
      <c r="C5" s="1055" t="s">
        <v>141</v>
      </c>
      <c r="D5" s="1056"/>
      <c r="E5" s="1057"/>
      <c r="F5" s="1058"/>
      <c r="G5" s="1059" t="s">
        <v>141</v>
      </c>
      <c r="H5" s="1060"/>
    </row>
    <row r="6" ht="24" customHeight="1">
      <c r="A6" s="1061" t="s">
        <v>87</v>
      </c>
      <c r="B6" s="1062">
        <v>95774400</v>
      </c>
      <c r="C6" s="1063">
        <v>94074400</v>
      </c>
      <c r="D6" s="1064">
        <v>98837223.2</v>
      </c>
      <c r="E6" s="1065" t="s">
        <v>88</v>
      </c>
      <c r="F6" s="1066">
        <v>143805361.92</v>
      </c>
      <c r="G6" s="1067">
        <v>143805361.92</v>
      </c>
      <c r="H6" s="1068">
        <v>156762339.6</v>
      </c>
    </row>
    <row r="7" ht="24" customHeight="1">
      <c r="A7" s="1069" t="s">
        <v>89</v>
      </c>
      <c r="B7" s="1070">
        <v>180000</v>
      </c>
      <c r="C7" s="1071">
        <v>180000</v>
      </c>
      <c r="D7" s="1072">
        <v>120000</v>
      </c>
      <c r="E7" s="1073" t="s">
        <v>70</v>
      </c>
      <c r="F7" s="1074" t="s">
        <v>70</v>
      </c>
      <c r="G7" s="1075" t="s">
        <v>70</v>
      </c>
      <c r="H7" s="1076" t="s">
        <v>70</v>
      </c>
    </row>
    <row r="8" ht="24" customHeight="1">
      <c r="A8" s="1077" t="s">
        <v>91</v>
      </c>
      <c r="B8" s="1078">
        <v>0</v>
      </c>
      <c r="C8" s="1079">
        <v>0</v>
      </c>
      <c r="D8" s="1080">
        <v>32506985.93</v>
      </c>
      <c r="E8" s="1081" t="s">
        <v>70</v>
      </c>
      <c r="F8" s="1082" t="s">
        <v>70</v>
      </c>
      <c r="G8" s="1083" t="s">
        <v>70</v>
      </c>
      <c r="H8" s="1084" t="s">
        <v>70</v>
      </c>
    </row>
    <row r="9" ht="24" customHeight="1">
      <c r="A9" s="1085" t="s">
        <v>142</v>
      </c>
      <c r="B9" s="1086">
        <v>0</v>
      </c>
      <c r="C9" s="1087">
        <v>0</v>
      </c>
      <c r="D9" s="1088">
        <v>32506985.93</v>
      </c>
      <c r="E9" s="1089" t="s">
        <v>70</v>
      </c>
      <c r="F9" s="1090" t="s">
        <v>70</v>
      </c>
      <c r="G9" s="1091" t="s">
        <v>70</v>
      </c>
      <c r="H9" s="1092" t="s">
        <v>70</v>
      </c>
    </row>
    <row r="10" ht="24" customHeight="1">
      <c r="A10" s="1093" t="s">
        <v>95</v>
      </c>
      <c r="B10" s="1094">
        <v>0</v>
      </c>
      <c r="C10" s="1095">
        <v>0</v>
      </c>
      <c r="D10" s="1096">
        <v>0</v>
      </c>
      <c r="E10" s="1097" t="s">
        <v>70</v>
      </c>
      <c r="F10" s="1098" t="s">
        <v>70</v>
      </c>
      <c r="G10" s="1099" t="s">
        <v>70</v>
      </c>
      <c r="H10" s="1100" t="s">
        <v>70</v>
      </c>
    </row>
    <row r="11" ht="24" customHeight="1">
      <c r="A11" s="1101" t="s">
        <v>96</v>
      </c>
      <c r="B11" s="1102">
        <v>0</v>
      </c>
      <c r="C11" s="1103">
        <v>0</v>
      </c>
      <c r="D11" s="1104">
        <v>0</v>
      </c>
      <c r="E11" s="1105" t="s">
        <v>143</v>
      </c>
      <c r="F11" s="1106">
        <v>0</v>
      </c>
      <c r="G11" s="1107">
        <v>0</v>
      </c>
      <c r="H11" s="1108">
        <v>0</v>
      </c>
    </row>
    <row r="12" ht="24" customHeight="1">
      <c r="A12" s="1109" t="s">
        <v>144</v>
      </c>
      <c r="B12" s="1110">
        <v>0</v>
      </c>
      <c r="C12" s="1111">
        <v>0</v>
      </c>
      <c r="D12" s="1112">
        <v>0</v>
      </c>
      <c r="E12" s="1113" t="s">
        <v>70</v>
      </c>
      <c r="F12" s="1114" t="s">
        <v>70</v>
      </c>
      <c r="G12" s="1115" t="s">
        <v>70</v>
      </c>
      <c r="H12" s="1116" t="s">
        <v>70</v>
      </c>
    </row>
    <row r="13" ht="24" customHeight="1">
      <c r="A13" s="1117" t="s">
        <v>99</v>
      </c>
      <c r="B13" s="1118">
        <v>0</v>
      </c>
      <c r="C13" s="1119">
        <v>0</v>
      </c>
      <c r="D13" s="1120">
        <v>0</v>
      </c>
      <c r="E13" s="1121" t="s">
        <v>145</v>
      </c>
      <c r="F13" s="1122">
        <v>0</v>
      </c>
      <c r="G13" s="1123">
        <v>0</v>
      </c>
      <c r="H13" s="1124">
        <v>0</v>
      </c>
    </row>
    <row r="14" ht="24" customHeight="1">
      <c r="A14" s="1125" t="s">
        <v>101</v>
      </c>
      <c r="B14" s="716">
        <f>B6+B7+B8+B10+B11+B13</f>
        <v>95954400</v>
      </c>
      <c r="C14" s="1126">
        <f>C6+C7+C8+C10+C11+C13</f>
        <v>94254400</v>
      </c>
      <c r="D14" s="1127">
        <f>D6+D7+D8+D10+D11+D13</f>
        <v>131464209.13</v>
      </c>
      <c r="E14" s="1128" t="s">
        <v>146</v>
      </c>
      <c r="F14" s="1129">
        <f>F6+F11+F13</f>
        <v>143805361.92</v>
      </c>
      <c r="G14" s="860">
        <f>G6+G11+G13</f>
        <v>143805361.92</v>
      </c>
      <c r="H14" s="898">
        <f>H6+H11+H13</f>
        <v>156762339.6</v>
      </c>
    </row>
    <row r="15" ht="24" customHeight="1">
      <c r="A15" s="1130" t="s">
        <v>103</v>
      </c>
      <c r="B15" s="1131">
        <v>0</v>
      </c>
      <c r="C15" s="1132">
        <v>0</v>
      </c>
      <c r="D15" s="1133">
        <v>0</v>
      </c>
      <c r="E15" s="1134" t="s">
        <v>147</v>
      </c>
      <c r="F15" s="1135">
        <v>0</v>
      </c>
      <c r="G15" s="1136">
        <v>0</v>
      </c>
      <c r="H15" s="1137">
        <v>0</v>
      </c>
    </row>
    <row r="16" ht="24" customHeight="1">
      <c r="A16" s="1138" t="s">
        <v>107</v>
      </c>
      <c r="B16" s="1139">
        <v>0</v>
      </c>
      <c r="C16" s="1140">
        <v>0</v>
      </c>
      <c r="D16" s="1141">
        <v>0</v>
      </c>
      <c r="E16" s="1142" t="s">
        <v>148</v>
      </c>
      <c r="F16" s="1143">
        <v>0</v>
      </c>
      <c r="G16" s="1144">
        <v>0</v>
      </c>
      <c r="H16" s="1145">
        <v>0</v>
      </c>
    </row>
    <row r="17" ht="24" customHeight="1">
      <c r="A17" s="1146" t="s">
        <v>111</v>
      </c>
      <c r="B17" s="716">
        <f>B15+B14+B16</f>
        <v>95954400</v>
      </c>
      <c r="C17" s="718">
        <f>C14+C15+C16</f>
        <v>94254400</v>
      </c>
      <c r="D17" s="1147">
        <f>D14+D15+D16</f>
        <v>131464209.13</v>
      </c>
      <c r="E17" s="1148" t="s">
        <v>149</v>
      </c>
      <c r="F17" s="1129">
        <f>F14+F15+F16</f>
        <v>143805361.92</v>
      </c>
      <c r="G17" s="860">
        <f>G14+G15+G16</f>
        <v>143805361.92</v>
      </c>
      <c r="H17" s="861">
        <f>H14+H15+H16</f>
        <v>156762339.6</v>
      </c>
    </row>
    <row r="18" ht="24" customHeight="1">
      <c r="A18" s="1149" t="s">
        <v>70</v>
      </c>
      <c r="B18" s="1150" t="s">
        <v>70</v>
      </c>
      <c r="C18" s="1151" t="s">
        <v>70</v>
      </c>
      <c r="D18" s="1152" t="s">
        <v>70</v>
      </c>
      <c r="E18" s="1153" t="s">
        <v>150</v>
      </c>
      <c r="F18" s="1129">
        <f>B17-F17</f>
        <v>-47850961.92</v>
      </c>
      <c r="G18" s="860">
        <f>C17-G17</f>
        <v>-49550961.92</v>
      </c>
      <c r="H18" s="861">
        <f>D17-H17</f>
        <v>-25298130.47</v>
      </c>
    </row>
    <row r="19" ht="24" customHeight="1">
      <c r="A19" s="1154" t="s">
        <v>114</v>
      </c>
      <c r="B19" s="1155">
        <v>73149092.39</v>
      </c>
      <c r="C19" s="1156" t="s">
        <v>70</v>
      </c>
      <c r="D19" s="1127">
        <f>F19</f>
        <v>25298130.47</v>
      </c>
      <c r="E19" s="1157" t="s">
        <v>151</v>
      </c>
      <c r="F19" s="1129">
        <f>B19+F18</f>
        <v>25298130.47</v>
      </c>
      <c r="G19" s="1158" t="s">
        <v>70</v>
      </c>
      <c r="H19" s="861">
        <f>D19+H18</f>
        <v>1.49011611938477E-8</v>
      </c>
    </row>
    <row r="20" ht="24" customHeight="1">
      <c r="A20" s="1159" t="s">
        <v>116</v>
      </c>
      <c r="B20" s="716">
        <f>B17+B19</f>
        <v>169103492.39</v>
      </c>
      <c r="C20" s="1126">
        <f>C17</f>
        <v>94254400</v>
      </c>
      <c r="D20" s="1127">
        <f>D17+D19</f>
        <v>156762339.6</v>
      </c>
      <c r="E20" s="1160" t="s">
        <v>116</v>
      </c>
      <c r="F20" s="1129">
        <f>F17+F19</f>
        <v>169103492.39</v>
      </c>
      <c r="G20" s="1161">
        <f>G17</f>
        <v>143805361.92</v>
      </c>
      <c r="H20" s="861">
        <f>H17+H19</f>
        <v>156762339.6</v>
      </c>
    </row>
    <row r="21" ht="15.75" customHeight="1">
      <c r="A21" s="1162"/>
      <c r="B21" s="1163"/>
      <c r="C21" s="1164"/>
      <c r="D21" s="1165"/>
      <c r="E21" s="1166"/>
      <c r="F21" s="1167"/>
      <c r="G21" s="1168"/>
      <c r="H21" s="1169" t="s">
        <v>152</v>
      </c>
    </row>
  </sheetData>
  <mergeCells>
    <mergeCell ref="A1:H1"/>
    <mergeCell ref="G2:H2"/>
    <mergeCell ref="A4:A5"/>
    <mergeCell ref="B4:C4"/>
    <mergeCell ref="D4:D5"/>
    <mergeCell ref="E4:E5"/>
    <mergeCell ref="F4:G4"/>
    <mergeCell ref="H4:H5"/>
  </mergeCells>
  <printOptions horizontalCentered="1"/>
  <pageMargins left="0.393700787401575" right="0.393700787401575" top="1.18110236220472" bottom="0.78740157480315" header="0.51181" footer="0.51181"/>
  <pageSetup paperSize="9" scale="7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5"/>
  <sheetViews>
    <sheetView showGridLines="0" topLeftCell="A1" zoomScaleNormal="100" zoomScalePageLayoutView="60" workbookViewId="0">
      <pane xSplit="0.05" ySplit="0.15" topLeftCell="C7" activePane="bottomRight" state="frozen"/>
      <selection activeCell="A1" sqref="A1"/>
    </sheetView>
  </sheetViews>
  <sheetFormatPr defaultColWidth="8" defaultRowHeight="14.25"/>
  <cols>
    <col min="1" max="1" width="31.121568627451" style="16"/>
    <col min="2" max="2" width="22.0862745098039" style="16"/>
    <col min="3" max="3" width="22.0862745098039" style="16"/>
    <col min="4" max="4" width="22.0862745098039" style="16"/>
    <col min="5" max="5" width="22.0862745098039" style="16"/>
    <col min="6" max="6" width="22.0862745098039" style="16"/>
    <col min="7" max="7" width="22.0862745098039" style="16"/>
    <col min="8" max="8" width="22.0862745098039" style="16"/>
    <col min="9" max="9" width="22.0862745098039" style="16"/>
  </cols>
  <sheetData>
    <row r="1" ht="37.5" customHeight="1">
      <c r="A1" s="1170" t="s">
        <v>153</v>
      </c>
      <c r="B1" s="1171"/>
      <c r="C1" s="1172"/>
      <c r="D1" s="1173"/>
      <c r="E1" s="1174"/>
      <c r="F1" s="1175"/>
      <c r="G1" s="1176"/>
      <c r="H1" s="1177"/>
      <c r="I1" s="1178"/>
    </row>
    <row r="2" ht="17.25" customHeight="1">
      <c r="A2" s="1179"/>
      <c r="B2" s="1180"/>
      <c r="C2" s="1181"/>
      <c r="D2" s="1182"/>
      <c r="E2" s="1183"/>
      <c r="F2" s="1184"/>
      <c r="G2" s="1185"/>
      <c r="H2" s="1186" t="s">
        <v>37</v>
      </c>
      <c r="I2" s="1187"/>
    </row>
    <row r="3" ht="17.25" customHeight="1">
      <c r="A3" s="1188" t="s">
        <v>53</v>
      </c>
      <c r="B3" s="1189"/>
      <c r="C3" s="1190"/>
      <c r="D3" s="1191"/>
      <c r="E3" s="1192"/>
      <c r="F3" s="1193"/>
      <c r="G3" s="1194"/>
      <c r="H3" s="1195"/>
      <c r="I3" s="1196" t="s">
        <v>54</v>
      </c>
    </row>
    <row r="4" ht="26.25" customHeight="1">
      <c r="A4" s="1197" t="s">
        <v>55</v>
      </c>
      <c r="B4" s="1198" t="s">
        <v>85</v>
      </c>
      <c r="C4" s="1199"/>
      <c r="D4" s="1200"/>
      <c r="E4" s="1201"/>
      <c r="F4" s="1202" t="s">
        <v>86</v>
      </c>
      <c r="G4" s="1203"/>
      <c r="H4" s="1204"/>
      <c r="I4" s="1205"/>
    </row>
    <row r="5" ht="33" customHeight="1">
      <c r="A5" s="1206"/>
      <c r="B5" s="1207" t="s">
        <v>154</v>
      </c>
      <c r="C5" s="1208" t="s">
        <v>155</v>
      </c>
      <c r="D5" s="1209" t="s">
        <v>156</v>
      </c>
      <c r="E5" s="1210" t="s">
        <v>157</v>
      </c>
      <c r="F5" s="1211" t="s">
        <v>154</v>
      </c>
      <c r="G5" s="1212" t="s">
        <v>155</v>
      </c>
      <c r="H5" s="1213" t="s">
        <v>156</v>
      </c>
      <c r="I5" s="1214" t="s">
        <v>157</v>
      </c>
    </row>
    <row r="6" ht="26.25" customHeight="1">
      <c r="A6" s="1215" t="s">
        <v>158</v>
      </c>
      <c r="B6" s="1216">
        <f>C6+D6+E6</f>
        <v>0</v>
      </c>
      <c r="C6" s="1216">
        <f>C7+C8</f>
        <v>0</v>
      </c>
      <c r="D6" s="1216">
        <f>D7+D8</f>
        <v>0</v>
      </c>
      <c r="E6" s="1216">
        <f>E7+E8</f>
        <v>0</v>
      </c>
      <c r="F6" s="1216">
        <f>G6+H6+I6</f>
        <v>0</v>
      </c>
      <c r="G6" s="1216">
        <f>G7+G8</f>
        <v>0</v>
      </c>
      <c r="H6" s="1216">
        <f>H7+H8</f>
        <v>0</v>
      </c>
      <c r="I6" s="887">
        <f>I7+I8</f>
        <v>0</v>
      </c>
    </row>
    <row r="7" ht="26.25" customHeight="1">
      <c r="A7" s="1217" t="s">
        <v>159</v>
      </c>
      <c r="B7" s="1216">
        <f>C7+D7+E7</f>
        <v>0</v>
      </c>
      <c r="C7" s="1218">
        <v>0</v>
      </c>
      <c r="D7" s="1219">
        <v>0</v>
      </c>
      <c r="E7" s="1220">
        <v>0</v>
      </c>
      <c r="F7" s="1216">
        <f>G7+H7+I7</f>
        <v>0</v>
      </c>
      <c r="G7" s="1221">
        <v>0</v>
      </c>
      <c r="H7" s="1222">
        <v>0</v>
      </c>
      <c r="I7" s="1223">
        <v>0</v>
      </c>
    </row>
    <row r="8" ht="26.25" customHeight="1">
      <c r="A8" s="1224" t="s">
        <v>160</v>
      </c>
      <c r="B8" s="1216">
        <f>C8+D8+E8</f>
        <v>0</v>
      </c>
      <c r="C8" s="1225">
        <v>0</v>
      </c>
      <c r="D8" s="1226">
        <v>0</v>
      </c>
      <c r="E8" s="1227">
        <v>0</v>
      </c>
      <c r="F8" s="1216">
        <f>G8+H8+I8</f>
        <v>0</v>
      </c>
      <c r="G8" s="1228">
        <v>0</v>
      </c>
      <c r="H8" s="1229">
        <v>0</v>
      </c>
      <c r="I8" s="1230">
        <v>0</v>
      </c>
    </row>
    <row r="9" ht="26.25" customHeight="1">
      <c r="A9" s="1231" t="s">
        <v>89</v>
      </c>
      <c r="B9" s="717">
        <f>C9+D9+E9</f>
        <v>0</v>
      </c>
      <c r="C9" s="1232">
        <v>0</v>
      </c>
      <c r="D9" s="1233">
        <v>0</v>
      </c>
      <c r="E9" s="1234">
        <v>0</v>
      </c>
      <c r="F9" s="717">
        <f>G9+H9+I9</f>
        <v>0</v>
      </c>
      <c r="G9" s="1235">
        <v>0</v>
      </c>
      <c r="H9" s="1236">
        <v>0</v>
      </c>
      <c r="I9" s="1237">
        <v>0</v>
      </c>
    </row>
    <row r="10" ht="26.25" customHeight="1">
      <c r="A10" s="1238" t="s">
        <v>91</v>
      </c>
      <c r="B10" s="1239">
        <f>C10+E10</f>
        <v>0</v>
      </c>
      <c r="C10" s="1240">
        <v>0</v>
      </c>
      <c r="D10" s="1241" t="s">
        <v>70</v>
      </c>
      <c r="E10" s="1242">
        <v>0</v>
      </c>
      <c r="F10" s="1239">
        <f>G10+I10</f>
        <v>0</v>
      </c>
      <c r="G10" s="1243">
        <v>0</v>
      </c>
      <c r="H10" s="1244" t="s">
        <v>70</v>
      </c>
      <c r="I10" s="1245">
        <v>0</v>
      </c>
    </row>
    <row r="11" ht="26.25" customHeight="1">
      <c r="A11" s="1246" t="s">
        <v>161</v>
      </c>
      <c r="B11" s="1239">
        <f>C11+D11+E11</f>
        <v>0</v>
      </c>
      <c r="C11" s="1247">
        <v>0</v>
      </c>
      <c r="D11" s="1248">
        <v>0</v>
      </c>
      <c r="E11" s="1249">
        <v>0</v>
      </c>
      <c r="F11" s="1239">
        <f>G11+H11+I11</f>
        <v>0</v>
      </c>
      <c r="G11" s="1250">
        <v>0</v>
      </c>
      <c r="H11" s="1251">
        <v>0</v>
      </c>
      <c r="I11" s="1252">
        <v>0</v>
      </c>
    </row>
    <row r="12" ht="26.25" customHeight="1">
      <c r="A12" s="1253" t="s">
        <v>162</v>
      </c>
      <c r="B12" s="1239">
        <f>D12</f>
        <v>0</v>
      </c>
      <c r="C12" s="1254" t="s">
        <v>70</v>
      </c>
      <c r="D12" s="1255">
        <v>0</v>
      </c>
      <c r="E12" s="1256" t="s">
        <v>70</v>
      </c>
      <c r="F12" s="1239">
        <f>H12</f>
        <v>0</v>
      </c>
      <c r="G12" s="1257" t="s">
        <v>70</v>
      </c>
      <c r="H12" s="1258">
        <v>0</v>
      </c>
      <c r="I12" s="1259" t="s">
        <v>70</v>
      </c>
    </row>
    <row r="13" ht="26.25" customHeight="1">
      <c r="A13" s="1260" t="s">
        <v>163</v>
      </c>
      <c r="B13" s="1239">
        <f>C13+D13+E13</f>
        <v>0</v>
      </c>
      <c r="C13" s="716">
        <f>C6+C9+C10+C11</f>
        <v>0</v>
      </c>
      <c r="D13" s="716">
        <f>D6+D9+D11+D12</f>
        <v>0</v>
      </c>
      <c r="E13" s="716">
        <f>E6+E9+E10+E11</f>
        <v>0</v>
      </c>
      <c r="F13" s="1239">
        <f>G13+H13+I13</f>
        <v>0</v>
      </c>
      <c r="G13" s="716">
        <f>G6+G9+G10+G11</f>
        <v>0</v>
      </c>
      <c r="H13" s="716">
        <f>H6+H9+H11+H12</f>
        <v>0</v>
      </c>
      <c r="I13" s="716">
        <f>I6+I9+I10+I11</f>
        <v>0</v>
      </c>
    </row>
    <row r="14" ht="26.25" customHeight="1">
      <c r="A14" s="1261" t="s">
        <v>164</v>
      </c>
      <c r="B14" s="1239">
        <f>C14+E14+D14</f>
        <v>0</v>
      </c>
      <c r="C14" s="1262">
        <v>0</v>
      </c>
      <c r="D14" s="1263">
        <v>0</v>
      </c>
      <c r="E14" s="1264">
        <v>0</v>
      </c>
      <c r="F14" s="1239">
        <f>G14+I14+H14</f>
        <v>0</v>
      </c>
      <c r="G14" s="1265">
        <v>0</v>
      </c>
      <c r="H14" s="1266">
        <v>0</v>
      </c>
      <c r="I14" s="1267">
        <v>0</v>
      </c>
    </row>
    <row r="15" ht="26.25" customHeight="1">
      <c r="A15" s="1268" t="s">
        <v>165</v>
      </c>
      <c r="B15" s="1239">
        <f>C15+D15+E15</f>
        <v>0</v>
      </c>
      <c r="C15" s="1269">
        <v>0</v>
      </c>
      <c r="D15" s="1270">
        <v>0</v>
      </c>
      <c r="E15" s="1271">
        <v>0</v>
      </c>
      <c r="F15" s="1239">
        <f>G15+H15+I15</f>
        <v>0</v>
      </c>
      <c r="G15" s="1272">
        <v>0</v>
      </c>
      <c r="H15" s="1273">
        <v>0</v>
      </c>
      <c r="I15" s="1274">
        <v>0</v>
      </c>
    </row>
    <row r="16" ht="26.25" customHeight="1">
      <c r="A16" s="1275" t="s">
        <v>166</v>
      </c>
      <c r="B16" s="1239">
        <f>C16+D16+E16</f>
        <v>0</v>
      </c>
      <c r="C16" s="716">
        <f>C13+C14+C15</f>
        <v>0</v>
      </c>
      <c r="D16" s="716">
        <f>D13+D14+D15</f>
        <v>0</v>
      </c>
      <c r="E16" s="716">
        <f>E13+E14+E15</f>
        <v>0</v>
      </c>
      <c r="F16" s="1239">
        <f>G16+H16+I16</f>
        <v>0</v>
      </c>
      <c r="G16" s="716">
        <f>G13+G14+G15</f>
        <v>0</v>
      </c>
      <c r="H16" s="716">
        <f>H13+H14+H15</f>
        <v>0</v>
      </c>
      <c r="I16" s="716">
        <f>I13+I14+I15</f>
        <v>0</v>
      </c>
    </row>
    <row r="17" ht="26.25" customHeight="1">
      <c r="A17" s="1276" t="s">
        <v>167</v>
      </c>
      <c r="B17" s="1239">
        <f>C17+D17+E17</f>
        <v>0</v>
      </c>
      <c r="C17" s="1277">
        <v>0</v>
      </c>
      <c r="D17" s="1278">
        <v>0</v>
      </c>
      <c r="E17" s="1279">
        <v>0</v>
      </c>
      <c r="F17" s="1239">
        <f>G17+H17+I17</f>
        <v>0</v>
      </c>
      <c r="G17" s="716">
        <f>C33</f>
        <v>0</v>
      </c>
      <c r="H17" s="716">
        <f>D33</f>
        <v>0</v>
      </c>
      <c r="I17" s="716">
        <f>E33</f>
        <v>0</v>
      </c>
    </row>
    <row r="18" ht="26.25" customHeight="1">
      <c r="A18" s="1280" t="s">
        <v>116</v>
      </c>
      <c r="B18" s="1239">
        <f>C18+D18+E18</f>
        <v>0</v>
      </c>
      <c r="C18" s="716">
        <f>C16+C17</f>
        <v>0</v>
      </c>
      <c r="D18" s="716">
        <f>D16+D17</f>
        <v>0</v>
      </c>
      <c r="E18" s="716">
        <f>E16+E17</f>
        <v>0</v>
      </c>
      <c r="F18" s="1239">
        <f>G18+H18+I18</f>
        <v>0</v>
      </c>
      <c r="G18" s="716">
        <f>G16+G17</f>
        <v>0</v>
      </c>
      <c r="H18" s="716">
        <f>H16+H17</f>
        <v>0</v>
      </c>
      <c r="I18" s="716">
        <f>I16+I17</f>
        <v>0</v>
      </c>
    </row>
    <row r="19" ht="26.25" customHeight="1">
      <c r="A19" s="1281" t="s">
        <v>55</v>
      </c>
      <c r="B19" s="1282" t="s">
        <v>85</v>
      </c>
      <c r="C19" s="1283"/>
      <c r="D19" s="1284"/>
      <c r="E19" s="1285"/>
      <c r="F19" s="1286" t="s">
        <v>86</v>
      </c>
      <c r="G19" s="1287"/>
      <c r="H19" s="1288"/>
      <c r="I19" s="1289"/>
    </row>
    <row r="20" ht="35.25" customHeight="1">
      <c r="A20" s="1290"/>
      <c r="B20" s="1291" t="s">
        <v>154</v>
      </c>
      <c r="C20" s="1292" t="s">
        <v>155</v>
      </c>
      <c r="D20" s="1293" t="s">
        <v>156</v>
      </c>
      <c r="E20" s="1294" t="s">
        <v>157</v>
      </c>
      <c r="F20" s="1295" t="s">
        <v>154</v>
      </c>
      <c r="G20" s="1296" t="s">
        <v>155</v>
      </c>
      <c r="H20" s="1297" t="s">
        <v>156</v>
      </c>
      <c r="I20" s="1298" t="s">
        <v>157</v>
      </c>
    </row>
    <row r="21" ht="26.25" customHeight="1">
      <c r="A21" s="1299" t="s">
        <v>168</v>
      </c>
      <c r="B21" s="716">
        <f>C21+D21+E21</f>
        <v>0</v>
      </c>
      <c r="C21" s="1300">
        <v>0</v>
      </c>
      <c r="D21" s="1301">
        <v>0</v>
      </c>
      <c r="E21" s="1302">
        <v>0</v>
      </c>
      <c r="F21" s="716">
        <f>G21+H21+I21</f>
        <v>0</v>
      </c>
      <c r="G21" s="1303">
        <v>0</v>
      </c>
      <c r="H21" s="1304">
        <v>0</v>
      </c>
      <c r="I21" s="1305">
        <v>0</v>
      </c>
    </row>
    <row r="22" ht="26.25" customHeight="1">
      <c r="A22" s="1306" t="s">
        <v>169</v>
      </c>
      <c r="B22" s="716">
        <f>C22+D22+E22</f>
        <v>0</v>
      </c>
      <c r="C22" s="1307">
        <v>0</v>
      </c>
      <c r="D22" s="1308">
        <v>0</v>
      </c>
      <c r="E22" s="1309">
        <v>0</v>
      </c>
      <c r="F22" s="716">
        <f>G22+I22+H22</f>
        <v>0</v>
      </c>
      <c r="G22" s="1310">
        <v>0</v>
      </c>
      <c r="H22" s="1311">
        <v>0</v>
      </c>
      <c r="I22" s="1312">
        <v>0</v>
      </c>
    </row>
    <row r="23" ht="26.25" customHeight="1">
      <c r="A23" s="1313" t="s">
        <v>170</v>
      </c>
      <c r="B23" s="716">
        <f>C23+D23+E23</f>
        <v>0</v>
      </c>
      <c r="C23" s="1314">
        <v>0</v>
      </c>
      <c r="D23" s="1315">
        <v>0</v>
      </c>
      <c r="E23" s="1316">
        <v>0</v>
      </c>
      <c r="F23" s="716">
        <f>G23+I23+H23</f>
        <v>0</v>
      </c>
      <c r="G23" s="1317">
        <v>0</v>
      </c>
      <c r="H23" s="1318">
        <v>0</v>
      </c>
      <c r="I23" s="1319">
        <v>0</v>
      </c>
    </row>
    <row r="24" ht="26.25" customHeight="1">
      <c r="A24" s="1320" t="s">
        <v>171</v>
      </c>
      <c r="B24" s="716">
        <f>C24+E24</f>
        <v>0</v>
      </c>
      <c r="C24" s="1321">
        <v>0</v>
      </c>
      <c r="D24" s="1322" t="s">
        <v>70</v>
      </c>
      <c r="E24" s="1323">
        <v>0</v>
      </c>
      <c r="F24" s="716">
        <f>G24+I24</f>
        <v>0</v>
      </c>
      <c r="G24" s="1324">
        <v>0</v>
      </c>
      <c r="H24" s="1325" t="s">
        <v>70</v>
      </c>
      <c r="I24" s="1326">
        <v>0</v>
      </c>
    </row>
    <row r="25" ht="26.25" customHeight="1">
      <c r="A25" s="1327" t="s">
        <v>172</v>
      </c>
      <c r="B25" s="887">
        <f>C25+E25</f>
        <v>0</v>
      </c>
      <c r="C25" s="1328">
        <v>0</v>
      </c>
      <c r="D25" s="1329" t="s">
        <v>70</v>
      </c>
      <c r="E25" s="1330">
        <v>0</v>
      </c>
      <c r="F25" s="887">
        <f>G25+I25</f>
        <v>0</v>
      </c>
      <c r="G25" s="1331">
        <v>0</v>
      </c>
      <c r="H25" s="1332" t="s">
        <v>70</v>
      </c>
      <c r="I25" s="1333">
        <v>0</v>
      </c>
    </row>
    <row r="26" ht="26.25" customHeight="1">
      <c r="A26" s="1334" t="s">
        <v>143</v>
      </c>
      <c r="B26" s="717">
        <f>C26+D26+E26</f>
        <v>0</v>
      </c>
      <c r="C26" s="1335">
        <v>0</v>
      </c>
      <c r="D26" s="1336">
        <v>0</v>
      </c>
      <c r="E26" s="1337">
        <v>0</v>
      </c>
      <c r="F26" s="717">
        <f>G26+H26+I26</f>
        <v>0</v>
      </c>
      <c r="G26" s="1338">
        <v>0</v>
      </c>
      <c r="H26" s="1339">
        <v>0</v>
      </c>
      <c r="I26" s="1340">
        <v>0</v>
      </c>
    </row>
    <row r="27" ht="26.25" customHeight="1">
      <c r="A27" s="1341" t="s">
        <v>145</v>
      </c>
      <c r="B27" s="716">
        <f>D27</f>
        <v>0</v>
      </c>
      <c r="C27" s="1342" t="s">
        <v>70</v>
      </c>
      <c r="D27" s="1343">
        <v>0</v>
      </c>
      <c r="E27" s="1344" t="s">
        <v>70</v>
      </c>
      <c r="F27" s="716">
        <f>H27</f>
        <v>0</v>
      </c>
      <c r="G27" s="1345" t="s">
        <v>70</v>
      </c>
      <c r="H27" s="1346">
        <v>0</v>
      </c>
      <c r="I27" s="1347" t="s">
        <v>70</v>
      </c>
    </row>
    <row r="28" ht="26.25" customHeight="1">
      <c r="A28" s="1348" t="s">
        <v>146</v>
      </c>
      <c r="B28" s="716">
        <f>C28+D28+E28</f>
        <v>0</v>
      </c>
      <c r="C28" s="716">
        <f>C21+C26</f>
        <v>0</v>
      </c>
      <c r="D28" s="716">
        <f>D21+D26+D27</f>
        <v>0</v>
      </c>
      <c r="E28" s="716">
        <f>E21+E26</f>
        <v>0</v>
      </c>
      <c r="F28" s="716">
        <f>G28+H28+I28</f>
        <v>0</v>
      </c>
      <c r="G28" s="716">
        <f>G21+G26</f>
        <v>0</v>
      </c>
      <c r="H28" s="716">
        <f>H21+H26+H27</f>
        <v>0</v>
      </c>
      <c r="I28" s="716">
        <f>I21+I26</f>
        <v>0</v>
      </c>
    </row>
    <row r="29" ht="26.25" customHeight="1">
      <c r="A29" s="1349" t="s">
        <v>147</v>
      </c>
      <c r="B29" s="716">
        <f>C29+E29+D29</f>
        <v>0</v>
      </c>
      <c r="C29" s="1350">
        <v>0</v>
      </c>
      <c r="D29" s="1351">
        <v>0</v>
      </c>
      <c r="E29" s="1352">
        <v>0</v>
      </c>
      <c r="F29" s="716">
        <f>G29+I29+H29</f>
        <v>0</v>
      </c>
      <c r="G29" s="1353">
        <v>0</v>
      </c>
      <c r="H29" s="1354">
        <v>0</v>
      </c>
      <c r="I29" s="1355">
        <v>0</v>
      </c>
    </row>
    <row r="30" ht="26.25" customHeight="1">
      <c r="A30" s="1356" t="s">
        <v>148</v>
      </c>
      <c r="B30" s="716">
        <f>C30+E30+D30</f>
        <v>0</v>
      </c>
      <c r="C30" s="1357">
        <v>0</v>
      </c>
      <c r="D30" s="1358">
        <v>0</v>
      </c>
      <c r="E30" s="1359">
        <v>0</v>
      </c>
      <c r="F30" s="716">
        <f>G30+I30+H30</f>
        <v>0</v>
      </c>
      <c r="G30" s="1360">
        <v>0</v>
      </c>
      <c r="H30" s="1361">
        <v>0</v>
      </c>
      <c r="I30" s="1362">
        <v>0</v>
      </c>
    </row>
    <row r="31" ht="26.25" customHeight="1">
      <c r="A31" s="1363" t="s">
        <v>149</v>
      </c>
      <c r="B31" s="716">
        <f>C31+D31+E31</f>
        <v>0</v>
      </c>
      <c r="C31" s="716">
        <f>C30+C29+C28</f>
        <v>0</v>
      </c>
      <c r="D31" s="716">
        <f>D28+D29+D30</f>
        <v>0</v>
      </c>
      <c r="E31" s="716">
        <f>E30+E29+E28</f>
        <v>0</v>
      </c>
      <c r="F31" s="716">
        <f>G31+H31+I31</f>
        <v>0</v>
      </c>
      <c r="G31" s="716">
        <f>G28+G29+G30</f>
        <v>0</v>
      </c>
      <c r="H31" s="716">
        <f>H28+H29+H30</f>
        <v>0</v>
      </c>
      <c r="I31" s="716">
        <f>I29+I30+I28</f>
        <v>0</v>
      </c>
    </row>
    <row r="32" ht="26.25" customHeight="1">
      <c r="A32" s="1364" t="s">
        <v>150</v>
      </c>
      <c r="B32" s="716">
        <f>C32+D32+E32</f>
        <v>0</v>
      </c>
      <c r="C32" s="716">
        <f>C16-C31</f>
        <v>0</v>
      </c>
      <c r="D32" s="716">
        <f>D16-D31</f>
        <v>0</v>
      </c>
      <c r="E32" s="716">
        <f>E16-E31</f>
        <v>0</v>
      </c>
      <c r="F32" s="716">
        <f>G32+H32+I32</f>
        <v>0</v>
      </c>
      <c r="G32" s="716">
        <f>G16-G31</f>
        <v>0</v>
      </c>
      <c r="H32" s="716">
        <f>H16-H31</f>
        <v>0</v>
      </c>
      <c r="I32" s="716">
        <f>I16-I31</f>
        <v>0</v>
      </c>
    </row>
    <row r="33" ht="26.25" customHeight="1">
      <c r="A33" s="1365" t="s">
        <v>151</v>
      </c>
      <c r="B33" s="716">
        <f>C33+D33+E33</f>
        <v>0</v>
      </c>
      <c r="C33" s="716">
        <f>C17+C32</f>
        <v>0</v>
      </c>
      <c r="D33" s="716">
        <f>D17+D32</f>
        <v>0</v>
      </c>
      <c r="E33" s="716">
        <f>E17+E32</f>
        <v>0</v>
      </c>
      <c r="F33" s="716">
        <f>G33+H33+I33</f>
        <v>0</v>
      </c>
      <c r="G33" s="716">
        <f>G17+G32</f>
        <v>0</v>
      </c>
      <c r="H33" s="716">
        <f>H17+H32</f>
        <v>0</v>
      </c>
      <c r="I33" s="716">
        <f>I17+I32</f>
        <v>0</v>
      </c>
    </row>
    <row r="34" ht="26.25" customHeight="1">
      <c r="A34" s="1366" t="s">
        <v>116</v>
      </c>
      <c r="B34" s="716">
        <f>C34+D34+E34</f>
        <v>0</v>
      </c>
      <c r="C34" s="716">
        <f>C33+C31</f>
        <v>0</v>
      </c>
      <c r="D34" s="716">
        <f>D33+D31</f>
        <v>0</v>
      </c>
      <c r="E34" s="716">
        <f>E33+E31</f>
        <v>0</v>
      </c>
      <c r="F34" s="716">
        <f>G34+H34+I34</f>
        <v>0</v>
      </c>
      <c r="G34" s="716">
        <f>G31+G33</f>
        <v>0</v>
      </c>
      <c r="H34" s="716">
        <f>H33+H31</f>
        <v>0</v>
      </c>
      <c r="I34" s="716">
        <f>I33+I31</f>
        <v>0</v>
      </c>
    </row>
    <row r="35" ht="18" customHeight="1">
      <c r="A35" s="1367"/>
      <c r="B35" s="1368"/>
      <c r="C35" s="1369"/>
      <c r="D35" s="1370"/>
      <c r="E35" s="1371"/>
      <c r="F35" s="1372"/>
      <c r="G35" s="1373"/>
      <c r="H35" s="1374"/>
      <c r="I35" s="1375" t="s">
        <v>173</v>
      </c>
    </row>
  </sheetData>
  <mergeCells>
    <mergeCell ref="A1:I1"/>
    <mergeCell ref="H2:I2"/>
    <mergeCell ref="A4:A5"/>
    <mergeCell ref="B4:E4"/>
    <mergeCell ref="F4:I4"/>
    <mergeCell ref="A19:A20"/>
    <mergeCell ref="B19:E19"/>
    <mergeCell ref="F19:I19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showGridLines="0" topLeftCell="A5" zoomScaleNormal="100" zoomScalePageLayoutView="60" workbookViewId="0">
      <pane xSplit="0.05" topLeftCell="B1" activePane="topRight" state="frozen"/>
      <selection activeCell="A1" sqref="A1"/>
    </sheetView>
  </sheetViews>
  <sheetFormatPr defaultColWidth="8" defaultRowHeight="14.25"/>
  <cols>
    <col min="1" max="1" width="35.1372549019608" style="16"/>
    <col min="2" max="2" width="18.8235294117647" style="16"/>
    <col min="3" max="3" width="18.8235294117647" style="16"/>
    <col min="4" max="4" width="18.8235294117647" style="16"/>
    <col min="5" max="5" width="18.8235294117647" style="16"/>
    <col min="6" max="6" width="18.8235294117647" style="16"/>
    <col min="7" max="7" width="18.8235294117647" style="16"/>
    <col min="8" max="8" width="18.8235294117647" style="16"/>
    <col min="9" max="9" width="18.8235294117647" style="16"/>
  </cols>
  <sheetData>
    <row r="1" ht="37.5" customHeight="1">
      <c r="A1" s="1376" t="s">
        <v>174</v>
      </c>
      <c r="B1" s="1377"/>
      <c r="C1" s="1378"/>
      <c r="D1" s="1379"/>
      <c r="E1" s="1380"/>
      <c r="F1" s="1381"/>
      <c r="G1" s="1382"/>
      <c r="H1" s="1383"/>
      <c r="I1" s="1384"/>
    </row>
    <row r="2" ht="15.75" customHeight="1">
      <c r="A2" s="1385"/>
      <c r="B2" s="1386"/>
      <c r="C2" s="1387"/>
      <c r="D2" s="1388"/>
      <c r="E2" s="1389"/>
      <c r="F2" s="1390"/>
      <c r="G2" s="1391" t="s">
        <v>39</v>
      </c>
      <c r="H2" s="1392"/>
      <c r="I2" s="1393"/>
    </row>
    <row r="3" ht="15.75" customHeight="1">
      <c r="A3" s="1394" t="s">
        <v>53</v>
      </c>
      <c r="B3" s="1395"/>
      <c r="C3" s="1396"/>
      <c r="D3" s="1397"/>
      <c r="E3" s="1398"/>
      <c r="F3" s="1399"/>
      <c r="G3" s="1400"/>
      <c r="H3" s="1401"/>
      <c r="I3" s="1402" t="s">
        <v>54</v>
      </c>
    </row>
    <row r="4" ht="39.75" customHeight="1">
      <c r="A4" s="1403" t="s">
        <v>55</v>
      </c>
      <c r="B4" s="1404" t="s">
        <v>85</v>
      </c>
      <c r="C4" s="1405"/>
      <c r="D4" s="1406"/>
      <c r="E4" s="1407"/>
      <c r="F4" s="1408" t="s">
        <v>86</v>
      </c>
      <c r="G4" s="1409"/>
      <c r="H4" s="1410"/>
      <c r="I4" s="1411"/>
    </row>
    <row r="5" ht="39.75" customHeight="1">
      <c r="A5" s="1412"/>
      <c r="B5" s="1413" t="s">
        <v>56</v>
      </c>
      <c r="C5" s="1414" t="s">
        <v>175</v>
      </c>
      <c r="D5" s="1415" t="s">
        <v>176</v>
      </c>
      <c r="E5" s="1416" t="s">
        <v>177</v>
      </c>
      <c r="F5" s="1417" t="s">
        <v>56</v>
      </c>
      <c r="G5" s="1418" t="s">
        <v>175</v>
      </c>
      <c r="H5" s="1419" t="s">
        <v>176</v>
      </c>
      <c r="I5" s="1420" t="s">
        <v>177</v>
      </c>
    </row>
    <row r="6" ht="24" customHeight="1">
      <c r="A6" s="1421" t="s">
        <v>178</v>
      </c>
      <c r="B6" s="716">
        <f>C6+D6+E6</f>
        <v>0</v>
      </c>
      <c r="C6" s="1422">
        <v>0</v>
      </c>
      <c r="D6" s="1423">
        <v>0</v>
      </c>
      <c r="E6" s="1424">
        <v>0</v>
      </c>
      <c r="F6" s="716">
        <f>G6+H6+I6</f>
        <v>0</v>
      </c>
      <c r="G6" s="1425">
        <v>0</v>
      </c>
      <c r="H6" s="1426">
        <v>0</v>
      </c>
      <c r="I6" s="1427">
        <v>0</v>
      </c>
    </row>
    <row r="7" ht="24" customHeight="1">
      <c r="A7" s="1428" t="s">
        <v>179</v>
      </c>
      <c r="B7" s="716">
        <f>C7+D7+E7</f>
        <v>0</v>
      </c>
      <c r="C7" s="1429">
        <v>0</v>
      </c>
      <c r="D7" s="1430">
        <v>0</v>
      </c>
      <c r="E7" s="1431">
        <v>0</v>
      </c>
      <c r="F7" s="716">
        <f>G7+H7+I7</f>
        <v>0</v>
      </c>
      <c r="G7" s="1432">
        <v>0</v>
      </c>
      <c r="H7" s="1433">
        <v>0</v>
      </c>
      <c r="I7" s="1434">
        <v>0</v>
      </c>
    </row>
    <row r="8" ht="24" customHeight="1">
      <c r="A8" s="1435" t="s">
        <v>180</v>
      </c>
      <c r="B8" s="716">
        <f>C8+D8+E8</f>
        <v>0</v>
      </c>
      <c r="C8" s="1436">
        <v>0</v>
      </c>
      <c r="D8" s="1437">
        <v>0</v>
      </c>
      <c r="E8" s="1438">
        <v>0</v>
      </c>
      <c r="F8" s="716">
        <f>G8+H8+I8</f>
        <v>0</v>
      </c>
      <c r="G8" s="1439">
        <v>0</v>
      </c>
      <c r="H8" s="1440">
        <v>0</v>
      </c>
      <c r="I8" s="1441">
        <v>0</v>
      </c>
    </row>
    <row r="9" ht="24" customHeight="1">
      <c r="A9" s="1442" t="s">
        <v>181</v>
      </c>
      <c r="B9" s="716">
        <f>C9+D9+E9</f>
        <v>0</v>
      </c>
      <c r="C9" s="1443">
        <v>0</v>
      </c>
      <c r="D9" s="1444">
        <v>0</v>
      </c>
      <c r="E9" s="1445">
        <v>0</v>
      </c>
      <c r="F9" s="716">
        <f>G9+H9+I9</f>
        <v>0</v>
      </c>
      <c r="G9" s="1446">
        <v>0</v>
      </c>
      <c r="H9" s="1447">
        <v>0</v>
      </c>
      <c r="I9" s="1448">
        <v>0</v>
      </c>
    </row>
    <row r="10" ht="24" customHeight="1">
      <c r="A10" s="1449" t="s">
        <v>182</v>
      </c>
      <c r="B10" s="716">
        <f>C10+D10+E10</f>
        <v>0</v>
      </c>
      <c r="C10" s="1450">
        <v>0</v>
      </c>
      <c r="D10" s="1451">
        <v>0</v>
      </c>
      <c r="E10" s="1452">
        <v>0</v>
      </c>
      <c r="F10" s="716">
        <f>G10+H10+I10</f>
        <v>0</v>
      </c>
      <c r="G10" s="1453">
        <v>0</v>
      </c>
      <c r="H10" s="1454">
        <v>0</v>
      </c>
      <c r="I10" s="1455">
        <v>0</v>
      </c>
    </row>
    <row r="11" ht="24" customHeight="1">
      <c r="A11" s="1456" t="s">
        <v>89</v>
      </c>
      <c r="B11" s="716">
        <f>C11+D11+E11</f>
        <v>0</v>
      </c>
      <c r="C11" s="1457">
        <v>0</v>
      </c>
      <c r="D11" s="1458">
        <v>0</v>
      </c>
      <c r="E11" s="1459">
        <v>0</v>
      </c>
      <c r="F11" s="716">
        <f>G11+H11+I11</f>
        <v>0</v>
      </c>
      <c r="G11" s="1460">
        <v>0</v>
      </c>
      <c r="H11" s="1461">
        <v>0</v>
      </c>
      <c r="I11" s="1462">
        <v>0</v>
      </c>
    </row>
    <row r="12" ht="24" customHeight="1">
      <c r="A12" s="1463" t="s">
        <v>91</v>
      </c>
      <c r="B12" s="716">
        <f>C12+D12+E12</f>
        <v>0</v>
      </c>
      <c r="C12" s="1464">
        <v>0</v>
      </c>
      <c r="D12" s="1465">
        <v>0</v>
      </c>
      <c r="E12" s="1466">
        <v>0</v>
      </c>
      <c r="F12" s="716">
        <f>G12+H12+I12</f>
        <v>0</v>
      </c>
      <c r="G12" s="1467">
        <v>0</v>
      </c>
      <c r="H12" s="1468">
        <v>0</v>
      </c>
      <c r="I12" s="1469">
        <v>0</v>
      </c>
    </row>
    <row r="13" ht="24" customHeight="1">
      <c r="A13" s="1470" t="s">
        <v>183</v>
      </c>
      <c r="B13" s="716">
        <f>C13+D13+E13</f>
        <v>0</v>
      </c>
      <c r="C13" s="1471">
        <v>0</v>
      </c>
      <c r="D13" s="1472">
        <v>0</v>
      </c>
      <c r="E13" s="1473">
        <v>0</v>
      </c>
      <c r="F13" s="716">
        <f>G13+H13+I13</f>
        <v>0</v>
      </c>
      <c r="G13" s="1474">
        <v>0</v>
      </c>
      <c r="H13" s="1475">
        <v>0</v>
      </c>
      <c r="I13" s="1476">
        <v>0</v>
      </c>
    </row>
    <row r="14" ht="24" customHeight="1">
      <c r="A14" s="1477" t="s">
        <v>161</v>
      </c>
      <c r="B14" s="716">
        <f>C14+D14+E14</f>
        <v>0</v>
      </c>
      <c r="C14" s="1478">
        <v>0</v>
      </c>
      <c r="D14" s="1479">
        <v>0</v>
      </c>
      <c r="E14" s="1480">
        <v>0</v>
      </c>
      <c r="F14" s="716">
        <f>G14+H14+I14</f>
        <v>0</v>
      </c>
      <c r="G14" s="1481">
        <v>0</v>
      </c>
      <c r="H14" s="1482">
        <v>0</v>
      </c>
      <c r="I14" s="1483">
        <v>0</v>
      </c>
    </row>
    <row r="15" ht="24" customHeight="1">
      <c r="A15" s="1484" t="s">
        <v>184</v>
      </c>
      <c r="B15" s="716">
        <f>C15+D15+E15</f>
        <v>0</v>
      </c>
      <c r="C15" s="716">
        <f>C6+C11+C12+C14</f>
        <v>0</v>
      </c>
      <c r="D15" s="716">
        <f>D6+D11+D12+D14</f>
        <v>0</v>
      </c>
      <c r="E15" s="716">
        <f>E6+E11+E12+E14</f>
        <v>0</v>
      </c>
      <c r="F15" s="716">
        <f>G15+H15+I15</f>
        <v>0</v>
      </c>
      <c r="G15" s="716">
        <f>G6+G11+G12+G14</f>
        <v>0</v>
      </c>
      <c r="H15" s="716">
        <f>H6+H11+H12+H14</f>
        <v>0</v>
      </c>
      <c r="I15" s="716">
        <f>I6+I11+I12+I14</f>
        <v>0</v>
      </c>
    </row>
    <row r="16" ht="24" customHeight="1">
      <c r="A16" s="1485" t="s">
        <v>185</v>
      </c>
      <c r="B16" s="716">
        <f>C16+D16+E16</f>
        <v>0</v>
      </c>
      <c r="C16" s="1486">
        <v>0</v>
      </c>
      <c r="D16" s="1487">
        <v>0</v>
      </c>
      <c r="E16" s="1488">
        <v>0</v>
      </c>
      <c r="F16" s="716">
        <f>G16+H16+I16</f>
        <v>0</v>
      </c>
      <c r="G16" s="1489">
        <v>0</v>
      </c>
      <c r="H16" s="1490">
        <v>0</v>
      </c>
      <c r="I16" s="1491">
        <v>0</v>
      </c>
    </row>
    <row r="17" ht="24" customHeight="1">
      <c r="A17" s="1492" t="s">
        <v>186</v>
      </c>
      <c r="B17" s="716">
        <f>C17+D17+E17</f>
        <v>0</v>
      </c>
      <c r="C17" s="1493">
        <v>0</v>
      </c>
      <c r="D17" s="1494">
        <v>0</v>
      </c>
      <c r="E17" s="1495">
        <v>0</v>
      </c>
      <c r="F17" s="716">
        <f>G17+H17+I17</f>
        <v>0</v>
      </c>
      <c r="G17" s="1496">
        <v>0</v>
      </c>
      <c r="H17" s="1497">
        <v>0</v>
      </c>
      <c r="I17" s="1498">
        <v>0</v>
      </c>
    </row>
    <row r="18" ht="24" customHeight="1">
      <c r="A18" s="1499" t="s">
        <v>187</v>
      </c>
      <c r="B18" s="716">
        <f>C18+D18+E18</f>
        <v>0</v>
      </c>
      <c r="C18" s="716">
        <f>C15+C16+C17</f>
        <v>0</v>
      </c>
      <c r="D18" s="716">
        <f>D15+D16+D17</f>
        <v>0</v>
      </c>
      <c r="E18" s="716">
        <f>E15+E16+E17</f>
        <v>0</v>
      </c>
      <c r="F18" s="716">
        <f>G18+H18+I18</f>
        <v>0</v>
      </c>
      <c r="G18" s="716">
        <f>G15+G16+G17</f>
        <v>0</v>
      </c>
      <c r="H18" s="716">
        <f>H15+H16+H17</f>
        <v>0</v>
      </c>
      <c r="I18" s="716">
        <f>I15+I16+I17</f>
        <v>0</v>
      </c>
    </row>
    <row r="19" ht="24" customHeight="1">
      <c r="A19" s="1500" t="s">
        <v>188</v>
      </c>
      <c r="B19" s="716">
        <f>C19+D19+E19</f>
        <v>0</v>
      </c>
      <c r="C19" s="1501">
        <v>0</v>
      </c>
      <c r="D19" s="1502">
        <v>0</v>
      </c>
      <c r="E19" s="1503">
        <v>0</v>
      </c>
      <c r="F19" s="716">
        <f>G19+H19+I19</f>
        <v>0</v>
      </c>
      <c r="G19" s="716">
        <f>C33</f>
        <v>0</v>
      </c>
      <c r="H19" s="716">
        <f>D33</f>
        <v>0</v>
      </c>
      <c r="I19" s="716">
        <f>E33</f>
        <v>0</v>
      </c>
    </row>
    <row r="20" ht="24" customHeight="1">
      <c r="A20" s="1504" t="s">
        <v>116</v>
      </c>
      <c r="B20" s="716">
        <f>C20+D20+E20</f>
        <v>0</v>
      </c>
      <c r="C20" s="716">
        <f>C18+C19</f>
        <v>0</v>
      </c>
      <c r="D20" s="716">
        <f>D18+D19</f>
        <v>0</v>
      </c>
      <c r="E20" s="716">
        <f>E18+E19</f>
        <v>0</v>
      </c>
      <c r="F20" s="716">
        <f>G20+H20+I20</f>
        <v>0</v>
      </c>
      <c r="G20" s="716">
        <f>G18+G19</f>
        <v>0</v>
      </c>
      <c r="H20" s="716">
        <f>H18+H19</f>
        <v>0</v>
      </c>
      <c r="I20" s="716">
        <f>I18+I19</f>
        <v>0</v>
      </c>
    </row>
    <row r="21" ht="39.75" customHeight="1">
      <c r="A21" s="1505" t="s">
        <v>55</v>
      </c>
      <c r="B21" s="1506" t="s">
        <v>85</v>
      </c>
      <c r="C21" s="1507"/>
      <c r="D21" s="1508"/>
      <c r="E21" s="1509"/>
      <c r="F21" s="1510" t="s">
        <v>86</v>
      </c>
      <c r="G21" s="1511"/>
      <c r="H21" s="1512"/>
      <c r="I21" s="1513"/>
    </row>
    <row r="22" ht="39.75" customHeight="1">
      <c r="A22" s="1514"/>
      <c r="B22" s="1515" t="s">
        <v>56</v>
      </c>
      <c r="C22" s="1516" t="s">
        <v>175</v>
      </c>
      <c r="D22" s="1517" t="s">
        <v>176</v>
      </c>
      <c r="E22" s="1518" t="s">
        <v>177</v>
      </c>
      <c r="F22" s="1519" t="s">
        <v>56</v>
      </c>
      <c r="G22" s="1520" t="s">
        <v>175</v>
      </c>
      <c r="H22" s="1521" t="s">
        <v>176</v>
      </c>
      <c r="I22" s="1522" t="s">
        <v>177</v>
      </c>
    </row>
    <row r="23" ht="24" customHeight="1">
      <c r="A23" s="1523" t="s">
        <v>168</v>
      </c>
      <c r="B23" s="716">
        <f>C23+D23+E23</f>
        <v>0</v>
      </c>
      <c r="C23" s="1524">
        <v>0</v>
      </c>
      <c r="D23" s="1525">
        <v>0</v>
      </c>
      <c r="E23" s="1526">
        <v>0</v>
      </c>
      <c r="F23" s="716">
        <f>G23+H23+I23</f>
        <v>0</v>
      </c>
      <c r="G23" s="1527">
        <v>0</v>
      </c>
      <c r="H23" s="1528">
        <v>0</v>
      </c>
      <c r="I23" s="1529">
        <v>0</v>
      </c>
    </row>
    <row r="24" ht="24" customHeight="1">
      <c r="A24" s="1530" t="s">
        <v>189</v>
      </c>
      <c r="B24" s="716">
        <f>C24+D24+E24</f>
        <v>0</v>
      </c>
      <c r="C24" s="1531">
        <v>0</v>
      </c>
      <c r="D24" s="1532">
        <v>0</v>
      </c>
      <c r="E24" s="1533">
        <v>0</v>
      </c>
      <c r="F24" s="716">
        <f>G24+H24+I24</f>
        <v>0</v>
      </c>
      <c r="G24" s="1534">
        <v>0</v>
      </c>
      <c r="H24" s="1535">
        <v>0</v>
      </c>
      <c r="I24" s="1536">
        <v>0</v>
      </c>
    </row>
    <row r="25" ht="24" customHeight="1">
      <c r="A25" s="1537" t="s">
        <v>190</v>
      </c>
      <c r="B25" s="716">
        <f>C25+D25+E25</f>
        <v>0</v>
      </c>
      <c r="C25" s="1538">
        <v>0</v>
      </c>
      <c r="D25" s="1539">
        <v>0</v>
      </c>
      <c r="E25" s="1540">
        <v>0</v>
      </c>
      <c r="F25" s="716">
        <f>G25+H25+I25</f>
        <v>0</v>
      </c>
      <c r="G25" s="1541">
        <v>0</v>
      </c>
      <c r="H25" s="1542">
        <v>0</v>
      </c>
      <c r="I25" s="1543">
        <v>0</v>
      </c>
    </row>
    <row r="26" ht="24" customHeight="1">
      <c r="A26" s="1544" t="s">
        <v>191</v>
      </c>
      <c r="B26" s="716">
        <f>C26+D26+E26</f>
        <v>0</v>
      </c>
      <c r="C26" s="1545">
        <v>0</v>
      </c>
      <c r="D26" s="1546">
        <v>0</v>
      </c>
      <c r="E26" s="1547">
        <v>0</v>
      </c>
      <c r="F26" s="716">
        <f>G26+H26+I26</f>
        <v>0</v>
      </c>
      <c r="G26" s="1548">
        <v>0</v>
      </c>
      <c r="H26" s="1549">
        <v>0</v>
      </c>
      <c r="I26" s="1550">
        <v>0</v>
      </c>
    </row>
    <row r="27" ht="24" customHeight="1">
      <c r="A27" s="1551" t="s">
        <v>192</v>
      </c>
      <c r="B27" s="716">
        <f>C27+D27+E27</f>
        <v>0</v>
      </c>
      <c r="C27" s="1552">
        <v>0</v>
      </c>
      <c r="D27" s="1553">
        <v>0</v>
      </c>
      <c r="E27" s="1554">
        <v>0</v>
      </c>
      <c r="F27" s="716">
        <f>G27+H27+I27</f>
        <v>0</v>
      </c>
      <c r="G27" s="1555">
        <v>0</v>
      </c>
      <c r="H27" s="1556">
        <v>0</v>
      </c>
      <c r="I27" s="1557">
        <v>0</v>
      </c>
    </row>
    <row r="28" ht="24" customHeight="1">
      <c r="A28" s="1558" t="s">
        <v>146</v>
      </c>
      <c r="B28" s="716">
        <f>C28+D28+E28</f>
        <v>0</v>
      </c>
      <c r="C28" s="716">
        <f>C23+C26+C27</f>
        <v>0</v>
      </c>
      <c r="D28" s="716">
        <f>D23+D26+D27</f>
        <v>0</v>
      </c>
      <c r="E28" s="716">
        <f>E23+E26+E27</f>
        <v>0</v>
      </c>
      <c r="F28" s="716">
        <f>G28+H28+I28</f>
        <v>0</v>
      </c>
      <c r="G28" s="716">
        <f>G23+G26+G27</f>
        <v>0</v>
      </c>
      <c r="H28" s="716">
        <f>H23+H26+H27</f>
        <v>0</v>
      </c>
      <c r="I28" s="716">
        <f>I23+I26+I27</f>
        <v>0</v>
      </c>
    </row>
    <row r="29" ht="24" customHeight="1">
      <c r="A29" s="1559" t="s">
        <v>147</v>
      </c>
      <c r="B29" s="716">
        <f>C29+D29+E29</f>
        <v>0</v>
      </c>
      <c r="C29" s="1560">
        <v>0</v>
      </c>
      <c r="D29" s="1561">
        <v>0</v>
      </c>
      <c r="E29" s="1562">
        <v>0</v>
      </c>
      <c r="F29" s="716">
        <f>G29+H29+I29</f>
        <v>0</v>
      </c>
      <c r="G29" s="1563">
        <v>0</v>
      </c>
      <c r="H29" s="1564">
        <v>0</v>
      </c>
      <c r="I29" s="1565">
        <v>0</v>
      </c>
    </row>
    <row r="30" ht="24" customHeight="1">
      <c r="A30" s="1566" t="s">
        <v>148</v>
      </c>
      <c r="B30" s="716">
        <f>C30+D30+E30</f>
        <v>0</v>
      </c>
      <c r="C30" s="1567">
        <v>0</v>
      </c>
      <c r="D30" s="1568">
        <v>0</v>
      </c>
      <c r="E30" s="1569">
        <v>0</v>
      </c>
      <c r="F30" s="716">
        <f>G30+H30+I30</f>
        <v>0</v>
      </c>
      <c r="G30" s="1570">
        <v>0</v>
      </c>
      <c r="H30" s="1571">
        <v>0</v>
      </c>
      <c r="I30" s="1572">
        <v>0</v>
      </c>
    </row>
    <row r="31" ht="24" customHeight="1">
      <c r="A31" s="1573" t="s">
        <v>149</v>
      </c>
      <c r="B31" s="716">
        <f>C31+D31+E31</f>
        <v>0</v>
      </c>
      <c r="C31" s="716">
        <f>C28+C29+C30</f>
        <v>0</v>
      </c>
      <c r="D31" s="716">
        <f>D28+D29+D30</f>
        <v>0</v>
      </c>
      <c r="E31" s="716">
        <f>E28+E29+E30</f>
        <v>0</v>
      </c>
      <c r="F31" s="716">
        <f>G31+H31+I31</f>
        <v>0</v>
      </c>
      <c r="G31" s="716">
        <f>G28+G29+G30</f>
        <v>0</v>
      </c>
      <c r="H31" s="716">
        <f>H28+H29+H30</f>
        <v>0</v>
      </c>
      <c r="I31" s="716">
        <f>I28+I29+I30</f>
        <v>0</v>
      </c>
    </row>
    <row r="32" ht="24" customHeight="1">
      <c r="A32" s="1574" t="s">
        <v>150</v>
      </c>
      <c r="B32" s="716">
        <f>C32+D32+E32</f>
        <v>0</v>
      </c>
      <c r="C32" s="716">
        <f>C18-C31</f>
        <v>0</v>
      </c>
      <c r="D32" s="716">
        <f>D18-D31</f>
        <v>0</v>
      </c>
      <c r="E32" s="716">
        <f>E18-E31</f>
        <v>0</v>
      </c>
      <c r="F32" s="716">
        <f>G32+H32+I32</f>
        <v>0</v>
      </c>
      <c r="G32" s="716">
        <f>G18-G31</f>
        <v>0</v>
      </c>
      <c r="H32" s="716">
        <f>H18-H31</f>
        <v>0</v>
      </c>
      <c r="I32" s="716">
        <f>I18-I31</f>
        <v>0</v>
      </c>
    </row>
    <row r="33" ht="24" customHeight="1">
      <c r="A33" s="1575" t="s">
        <v>151</v>
      </c>
      <c r="B33" s="716">
        <f>C33+D33+E33</f>
        <v>0</v>
      </c>
      <c r="C33" s="716">
        <f>C19+C32</f>
        <v>0</v>
      </c>
      <c r="D33" s="716">
        <f>D19+D32</f>
        <v>0</v>
      </c>
      <c r="E33" s="716">
        <f>E19+E32</f>
        <v>0</v>
      </c>
      <c r="F33" s="716">
        <f>G33+H33+I33</f>
        <v>0</v>
      </c>
      <c r="G33" s="716">
        <f>G19+G32</f>
        <v>0</v>
      </c>
      <c r="H33" s="716">
        <f>H19+H32</f>
        <v>0</v>
      </c>
      <c r="I33" s="716">
        <f>I19+I32</f>
        <v>0</v>
      </c>
    </row>
    <row r="34" ht="24" customHeight="1">
      <c r="A34" s="1576" t="s">
        <v>116</v>
      </c>
      <c r="B34" s="887">
        <f>C34+D34+E34</f>
        <v>0</v>
      </c>
      <c r="C34" s="887">
        <f>C31+C33</f>
        <v>0</v>
      </c>
      <c r="D34" s="887">
        <f>D31+D33</f>
        <v>0</v>
      </c>
      <c r="E34" s="887">
        <f>E31+E33</f>
        <v>0</v>
      </c>
      <c r="F34" s="887">
        <f>G34+H34+I34</f>
        <v>0</v>
      </c>
      <c r="G34" s="887">
        <f>G31+G33</f>
        <v>0</v>
      </c>
      <c r="H34" s="887">
        <f>H31+H33</f>
        <v>0</v>
      </c>
      <c r="I34" s="887">
        <f>I31+I33</f>
        <v>0</v>
      </c>
    </row>
    <row r="35" ht="15.75" customHeight="1">
      <c r="A35" s="1577"/>
      <c r="B35" s="1578"/>
      <c r="C35" s="1579"/>
      <c r="D35" s="1580"/>
      <c r="E35" s="1581"/>
      <c r="F35" s="1582"/>
      <c r="G35" s="1583"/>
      <c r="H35" s="1584"/>
      <c r="I35" s="1585" t="s">
        <v>193</v>
      </c>
    </row>
  </sheetData>
  <mergeCells>
    <mergeCell ref="A1:I1"/>
    <mergeCell ref="G2:I2"/>
    <mergeCell ref="A4:A5"/>
    <mergeCell ref="B4:E4"/>
    <mergeCell ref="F4:I4"/>
    <mergeCell ref="A21:A22"/>
    <mergeCell ref="B21:E21"/>
    <mergeCell ref="F21:I21"/>
  </mergeCells>
  <pageMargins left="1.18110236220472" right="0.393700787401575" top="0.393700787401575" bottom="0.393700787401575" header="0.51181" footer="0.51181"/>
  <pageSetup paperSize="9" scale="63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7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3.4666666666667" style="16"/>
    <col min="2" max="2" width="27.6078431372549" style="16"/>
    <col min="3" max="3" width="27.6078431372549" style="16"/>
    <col min="4" max="4" width="23.4666666666667" style="16"/>
    <col min="5" max="5" width="27.6078431372549" style="16"/>
    <col min="6" max="6" width="27.6078431372549" style="16"/>
  </cols>
  <sheetData>
    <row r="1" ht="37.5" customHeight="1">
      <c r="A1" s="1586" t="s">
        <v>194</v>
      </c>
      <c r="B1" s="1587"/>
      <c r="C1" s="1588"/>
      <c r="D1" s="1589"/>
      <c r="E1" s="1590"/>
      <c r="F1" s="1591"/>
    </row>
    <row r="2" ht="15.75" customHeight="1">
      <c r="A2" s="1592"/>
      <c r="B2" s="1593"/>
      <c r="C2" s="1594"/>
      <c r="D2" s="1595"/>
      <c r="E2" s="1596" t="s">
        <v>41</v>
      </c>
      <c r="F2" s="1597"/>
    </row>
    <row r="3" ht="15.75" customHeight="1">
      <c r="A3" s="1598" t="s">
        <v>53</v>
      </c>
      <c r="B3" s="1599"/>
      <c r="C3" s="1600"/>
      <c r="D3" s="1601"/>
      <c r="E3" s="1602"/>
      <c r="F3" s="1603" t="s">
        <v>54</v>
      </c>
    </row>
    <row r="4" ht="39.75" customHeight="1">
      <c r="A4" s="1604" t="s">
        <v>55</v>
      </c>
      <c r="B4" s="1605" t="s">
        <v>85</v>
      </c>
      <c r="C4" s="1606" t="s">
        <v>86</v>
      </c>
      <c r="D4" s="1607" t="s">
        <v>55</v>
      </c>
      <c r="E4" s="1608" t="s">
        <v>85</v>
      </c>
      <c r="F4" s="1609" t="s">
        <v>86</v>
      </c>
    </row>
    <row r="5" ht="24" customHeight="1">
      <c r="A5" s="1610" t="s">
        <v>195</v>
      </c>
      <c r="B5" s="1611">
        <v>2535990.67</v>
      </c>
      <c r="C5" s="1612">
        <v>2797939</v>
      </c>
      <c r="D5" s="1613" t="s">
        <v>196</v>
      </c>
      <c r="E5" s="1614">
        <v>3730488.96</v>
      </c>
      <c r="F5" s="1615">
        <v>3938144.36</v>
      </c>
    </row>
    <row r="6" ht="24" customHeight="1">
      <c r="A6" s="1616" t="s">
        <v>89</v>
      </c>
      <c r="B6" s="1617">
        <v>28834.71</v>
      </c>
      <c r="C6" s="1618">
        <v>34601.7</v>
      </c>
      <c r="D6" s="1619" t="s">
        <v>197</v>
      </c>
      <c r="E6" s="1620">
        <v>264832.79</v>
      </c>
      <c r="F6" s="1621">
        <v>300143.8</v>
      </c>
    </row>
    <row r="7" ht="24" customHeight="1">
      <c r="A7" s="1622" t="s">
        <v>91</v>
      </c>
      <c r="B7" s="1623">
        <v>227300</v>
      </c>
      <c r="C7" s="1624">
        <v>0</v>
      </c>
      <c r="D7" s="1625" t="s">
        <v>198</v>
      </c>
      <c r="E7" s="1626">
        <v>0</v>
      </c>
      <c r="F7" s="1627">
        <v>0</v>
      </c>
    </row>
    <row r="8" ht="24" customHeight="1">
      <c r="A8" s="1628" t="s">
        <v>70</v>
      </c>
      <c r="B8" s="1629" t="s">
        <v>70</v>
      </c>
      <c r="C8" s="1630" t="s">
        <v>70</v>
      </c>
      <c r="D8" s="1631" t="s">
        <v>199</v>
      </c>
      <c r="E8" s="1632">
        <v>0</v>
      </c>
      <c r="F8" s="1633">
        <v>0</v>
      </c>
    </row>
    <row r="9" ht="24" customHeight="1">
      <c r="A9" s="1634" t="s">
        <v>161</v>
      </c>
      <c r="B9" s="1635">
        <v>0</v>
      </c>
      <c r="C9" s="1636">
        <v>0</v>
      </c>
      <c r="D9" s="1637" t="s">
        <v>97</v>
      </c>
      <c r="E9" s="1638">
        <v>0</v>
      </c>
      <c r="F9" s="1639">
        <v>0</v>
      </c>
    </row>
    <row r="10" ht="24" customHeight="1">
      <c r="A10" s="1640" t="s">
        <v>184</v>
      </c>
      <c r="B10" s="716">
        <f>B5+B6+B7+B9</f>
        <v>2792125.38</v>
      </c>
      <c r="C10" s="716">
        <f>C5+C6+C7+C9</f>
        <v>2832540.7</v>
      </c>
      <c r="D10" s="1641" t="s">
        <v>200</v>
      </c>
      <c r="E10" s="716">
        <f>E5+E7+E8+E9</f>
        <v>3730488.96</v>
      </c>
      <c r="F10" s="716">
        <f>F5+F7+F8+F9</f>
        <v>3938144.36</v>
      </c>
    </row>
    <row r="11" ht="24" customHeight="1">
      <c r="A11" s="1642" t="s">
        <v>185</v>
      </c>
      <c r="B11" s="1643">
        <v>0</v>
      </c>
      <c r="C11" s="1644">
        <v>0</v>
      </c>
      <c r="D11" s="1645" t="s">
        <v>201</v>
      </c>
      <c r="E11" s="1646">
        <v>0</v>
      </c>
      <c r="F11" s="1647">
        <v>0</v>
      </c>
    </row>
    <row r="12" ht="24" customHeight="1">
      <c r="A12" s="1648" t="s">
        <v>186</v>
      </c>
      <c r="B12" s="1649">
        <v>0</v>
      </c>
      <c r="C12" s="1650">
        <v>0</v>
      </c>
      <c r="D12" s="1651" t="s">
        <v>202</v>
      </c>
      <c r="E12" s="1652">
        <v>250000</v>
      </c>
      <c r="F12" s="1653">
        <v>304800</v>
      </c>
    </row>
    <row r="13" ht="24" customHeight="1">
      <c r="A13" s="1654" t="s">
        <v>187</v>
      </c>
      <c r="B13" s="716">
        <f>B10+B11+B12</f>
        <v>2792125.38</v>
      </c>
      <c r="C13" s="716">
        <f>C10+C11+C12</f>
        <v>2832540.7</v>
      </c>
      <c r="D13" s="1655" t="s">
        <v>203</v>
      </c>
      <c r="E13" s="716">
        <f>E10+E11+E12</f>
        <v>3980488.96</v>
      </c>
      <c r="F13" s="716">
        <f>F10+F11+F12</f>
        <v>4242944.36</v>
      </c>
    </row>
    <row r="14" ht="24" customHeight="1">
      <c r="A14" s="1656" t="s">
        <v>70</v>
      </c>
      <c r="B14" s="1657" t="s">
        <v>70</v>
      </c>
      <c r="C14" s="1658" t="s">
        <v>70</v>
      </c>
      <c r="D14" s="1659" t="s">
        <v>204</v>
      </c>
      <c r="E14" s="1660">
        <f>B13-E13</f>
        <v>-1188363.58</v>
      </c>
      <c r="F14" s="1660">
        <f>C13-F13</f>
        <v>-1410403.66</v>
      </c>
    </row>
    <row r="15" ht="24" customHeight="1">
      <c r="A15" s="1661" t="s">
        <v>188</v>
      </c>
      <c r="B15" s="1662">
        <v>2942608.48</v>
      </c>
      <c r="C15" s="716">
        <f>E15</f>
        <v>1754244.9</v>
      </c>
      <c r="D15" s="1663" t="s">
        <v>205</v>
      </c>
      <c r="E15" s="1660">
        <f>B15+E14</f>
        <v>1754244.9</v>
      </c>
      <c r="F15" s="1660">
        <f>C15+F14</f>
        <v>343841.240000001</v>
      </c>
    </row>
    <row r="16" ht="24" customHeight="1">
      <c r="A16" s="1664" t="s">
        <v>116</v>
      </c>
      <c r="B16" s="716">
        <f>B13+B15</f>
        <v>5734733.86</v>
      </c>
      <c r="C16" s="716">
        <f>C13+C15</f>
        <v>4586785.6</v>
      </c>
      <c r="D16" s="1665" t="s">
        <v>116</v>
      </c>
      <c r="E16" s="1660">
        <f>E13+E15</f>
        <v>5734733.86</v>
      </c>
      <c r="F16" s="1660">
        <f>F13+F15</f>
        <v>4586785.6</v>
      </c>
    </row>
    <row r="17" ht="15.75" customHeight="1">
      <c r="A17" s="1666"/>
      <c r="B17" s="1667"/>
      <c r="C17" s="1668"/>
      <c r="D17" s="1669"/>
      <c r="E17" s="1670"/>
      <c r="F17" s="1671" t="s">
        <v>206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6" zoomScaleNormal="100" zoomScalePageLayoutView="60" workbookViewId="0">
      <selection activeCell="A1" sqref="A1"/>
    </sheetView>
  </sheetViews>
  <sheetFormatPr defaultColWidth="8" defaultRowHeight="14.25"/>
  <cols>
    <col min="1" max="1" width="21.3333333333333" style="16"/>
    <col min="2" max="2" width="27.6078431372549" style="16"/>
    <col min="3" max="3" width="27.6078431372549" style="16"/>
    <col min="4" max="4" width="24.3450980392157" style="16"/>
    <col min="5" max="5" width="27.6078431372549" style="16"/>
    <col min="6" max="6" width="27.6078431372549" style="16"/>
  </cols>
  <sheetData>
    <row r="1" ht="37.5" customHeight="1">
      <c r="A1" s="1672" t="s">
        <v>207</v>
      </c>
      <c r="B1" s="1673"/>
      <c r="C1" s="1674"/>
      <c r="D1" s="1675"/>
      <c r="E1" s="1676"/>
      <c r="F1" s="1677"/>
    </row>
    <row r="2" ht="15.75" customHeight="1">
      <c r="A2" s="1678"/>
      <c r="B2" s="1679"/>
      <c r="C2" s="1680"/>
      <c r="D2" s="1681"/>
      <c r="E2" s="1682" t="s">
        <v>43</v>
      </c>
      <c r="F2" s="1683"/>
    </row>
    <row r="3" ht="15.75" customHeight="1">
      <c r="A3" s="1684" t="s">
        <v>53</v>
      </c>
      <c r="B3" s="1685"/>
      <c r="C3" s="1686"/>
      <c r="D3" s="1687"/>
      <c r="E3" s="1688"/>
      <c r="F3" s="1689" t="s">
        <v>54</v>
      </c>
    </row>
    <row r="4" ht="39.75" customHeight="1">
      <c r="A4" s="1690" t="s">
        <v>55</v>
      </c>
      <c r="B4" s="1691" t="s">
        <v>85</v>
      </c>
      <c r="C4" s="1692" t="s">
        <v>86</v>
      </c>
      <c r="D4" s="1693" t="s">
        <v>55</v>
      </c>
      <c r="E4" s="1694" t="s">
        <v>85</v>
      </c>
      <c r="F4" s="1695" t="s">
        <v>86</v>
      </c>
    </row>
    <row r="5" ht="24" customHeight="1">
      <c r="A5" s="1696" t="s">
        <v>208</v>
      </c>
      <c r="B5" s="1697">
        <v>2200000</v>
      </c>
      <c r="C5" s="1698">
        <v>2307746.89</v>
      </c>
      <c r="D5" s="1699" t="s">
        <v>209</v>
      </c>
      <c r="E5" s="1700">
        <v>1136172</v>
      </c>
      <c r="F5" s="1701">
        <v>1376400</v>
      </c>
    </row>
    <row r="6" ht="30.75" customHeight="1">
      <c r="A6" s="1702" t="s">
        <v>89</v>
      </c>
      <c r="B6" s="1703">
        <v>60000</v>
      </c>
      <c r="C6" s="1704">
        <v>62000</v>
      </c>
      <c r="D6" s="1705" t="s">
        <v>210</v>
      </c>
      <c r="E6" s="1706">
        <v>357187.6</v>
      </c>
      <c r="F6" s="1707">
        <v>467356</v>
      </c>
    </row>
    <row r="7" ht="24" customHeight="1">
      <c r="A7" s="1708" t="s">
        <v>91</v>
      </c>
      <c r="B7" s="1709">
        <v>0</v>
      </c>
      <c r="C7" s="1710">
        <v>0</v>
      </c>
      <c r="D7" s="1711" t="s">
        <v>94</v>
      </c>
      <c r="E7" s="1712">
        <v>0</v>
      </c>
      <c r="F7" s="1713">
        <v>30000</v>
      </c>
    </row>
    <row r="8" ht="24" customHeight="1">
      <c r="A8" s="1714" t="s">
        <v>70</v>
      </c>
      <c r="B8" s="1715" t="s">
        <v>70</v>
      </c>
      <c r="C8" s="1716" t="s">
        <v>70</v>
      </c>
      <c r="D8" s="1717" t="s">
        <v>211</v>
      </c>
      <c r="E8" s="1718">
        <v>40000</v>
      </c>
      <c r="F8" s="1719">
        <v>80000</v>
      </c>
    </row>
    <row r="9" ht="24" customHeight="1">
      <c r="A9" s="1720" t="s">
        <v>70</v>
      </c>
      <c r="B9" s="1721" t="s">
        <v>70</v>
      </c>
      <c r="C9" s="1722" t="s">
        <v>70</v>
      </c>
      <c r="D9" s="1723" t="s">
        <v>212</v>
      </c>
      <c r="E9" s="1724">
        <v>9000</v>
      </c>
      <c r="F9" s="1725">
        <v>18000</v>
      </c>
    </row>
    <row r="10" ht="24" customHeight="1">
      <c r="A10" s="1726" t="s">
        <v>70</v>
      </c>
      <c r="B10" s="1727" t="s">
        <v>70</v>
      </c>
      <c r="C10" s="1728" t="s">
        <v>70</v>
      </c>
      <c r="D10" s="1729" t="s">
        <v>213</v>
      </c>
      <c r="E10" s="1730">
        <v>32880.41</v>
      </c>
      <c r="F10" s="1731">
        <v>131108.41</v>
      </c>
    </row>
    <row r="11" ht="24" customHeight="1">
      <c r="A11" s="1732" t="s">
        <v>70</v>
      </c>
      <c r="B11" s="1733" t="s">
        <v>70</v>
      </c>
      <c r="C11" s="1734" t="s">
        <v>70</v>
      </c>
      <c r="D11" s="1735" t="s">
        <v>214</v>
      </c>
      <c r="E11" s="1736">
        <v>4000</v>
      </c>
      <c r="F11" s="1737">
        <v>10000</v>
      </c>
    </row>
    <row r="12" ht="24" customHeight="1">
      <c r="A12" s="1738" t="s">
        <v>70</v>
      </c>
      <c r="B12" s="1739" t="s">
        <v>70</v>
      </c>
      <c r="C12" s="1740" t="s">
        <v>70</v>
      </c>
      <c r="D12" s="1741" t="s">
        <v>215</v>
      </c>
      <c r="E12" s="1742">
        <v>8325</v>
      </c>
      <c r="F12" s="1743">
        <v>10635.19</v>
      </c>
    </row>
    <row r="13" ht="24" customHeight="1">
      <c r="A13" s="1744" t="s">
        <v>161</v>
      </c>
      <c r="B13" s="1745">
        <v>0</v>
      </c>
      <c r="C13" s="1746">
        <v>0</v>
      </c>
      <c r="D13" s="1747" t="s">
        <v>216</v>
      </c>
      <c r="E13" s="1748">
        <v>0</v>
      </c>
      <c r="F13" s="1749">
        <v>0</v>
      </c>
    </row>
    <row r="14" ht="24" customHeight="1">
      <c r="A14" s="1750" t="s">
        <v>162</v>
      </c>
      <c r="B14" s="1751">
        <v>0</v>
      </c>
      <c r="C14" s="1752">
        <v>0</v>
      </c>
      <c r="D14" s="1753" t="s">
        <v>217</v>
      </c>
      <c r="E14" s="1754">
        <v>0</v>
      </c>
      <c r="F14" s="1755">
        <v>0</v>
      </c>
    </row>
    <row r="15" ht="24" customHeight="1">
      <c r="A15" s="1756" t="s">
        <v>163</v>
      </c>
      <c r="B15" s="716">
        <f>B5+B6+B7+B13+B14</f>
        <v>2260000</v>
      </c>
      <c r="C15" s="716">
        <f>C5+C6+C7+C13+C14</f>
        <v>2369746.89</v>
      </c>
      <c r="D15" s="1757" t="s">
        <v>218</v>
      </c>
      <c r="E15" s="716">
        <f>E5+E6+E7+E8+E9+E10+E11+E12+E13+E14</f>
        <v>1587565.01</v>
      </c>
      <c r="F15" s="716">
        <f>F5+F6+F7+F8+F9+F10+F11+F12+F13+F14</f>
        <v>2123499.6</v>
      </c>
    </row>
    <row r="16" ht="24" customHeight="1">
      <c r="A16" s="1758" t="s">
        <v>164</v>
      </c>
      <c r="B16" s="1759">
        <v>0</v>
      </c>
      <c r="C16" s="1760">
        <v>0</v>
      </c>
      <c r="D16" s="1761" t="s">
        <v>219</v>
      </c>
      <c r="E16" s="1762">
        <v>0</v>
      </c>
      <c r="F16" s="1763">
        <v>0</v>
      </c>
    </row>
    <row r="17" ht="24" customHeight="1">
      <c r="A17" s="1764" t="s">
        <v>165</v>
      </c>
      <c r="B17" s="1765">
        <v>0</v>
      </c>
      <c r="C17" s="1766">
        <v>0</v>
      </c>
      <c r="D17" s="1767" t="s">
        <v>220</v>
      </c>
      <c r="E17" s="1768">
        <v>670000</v>
      </c>
      <c r="F17" s="1769">
        <v>660000</v>
      </c>
    </row>
    <row r="18" ht="24" customHeight="1">
      <c r="A18" s="1770" t="s">
        <v>166</v>
      </c>
      <c r="B18" s="887">
        <f>B15+B16+B17</f>
        <v>2260000</v>
      </c>
      <c r="C18" s="887">
        <f>C15+C16+C17</f>
        <v>2369746.89</v>
      </c>
      <c r="D18" s="1771" t="s">
        <v>221</v>
      </c>
      <c r="E18" s="1660">
        <f>E17+E15+E16</f>
        <v>2257565.01</v>
      </c>
      <c r="F18" s="1660">
        <f>F17+F15+F16</f>
        <v>2783499.6</v>
      </c>
    </row>
    <row r="19" ht="24" customHeight="1">
      <c r="A19" s="1772" t="s">
        <v>70</v>
      </c>
      <c r="B19" s="1773" t="s">
        <v>70</v>
      </c>
      <c r="C19" s="1774" t="s">
        <v>70</v>
      </c>
      <c r="D19" s="1775" t="s">
        <v>222</v>
      </c>
      <c r="E19" s="1660">
        <f>B18-E18</f>
        <v>2434.99000000022</v>
      </c>
      <c r="F19" s="1660">
        <f>C18-F18</f>
        <v>-413752.71</v>
      </c>
    </row>
    <row r="20" ht="24" customHeight="1">
      <c r="A20" s="1776" t="s">
        <v>167</v>
      </c>
      <c r="B20" s="1777">
        <v>4906028.24</v>
      </c>
      <c r="C20" s="716">
        <f>E20</f>
        <v>4908463.23</v>
      </c>
      <c r="D20" s="1778" t="s">
        <v>223</v>
      </c>
      <c r="E20" s="1660">
        <f>B20+E19</f>
        <v>4908463.23</v>
      </c>
      <c r="F20" s="1660">
        <f>C20+F19</f>
        <v>4494710.52</v>
      </c>
    </row>
    <row r="21" ht="24" customHeight="1">
      <c r="A21" s="1779" t="s">
        <v>116</v>
      </c>
      <c r="B21" s="716">
        <f>B18+B20</f>
        <v>7166028.24</v>
      </c>
      <c r="C21" s="716">
        <f>C18+C20</f>
        <v>7278210.12</v>
      </c>
      <c r="D21" s="1780" t="s">
        <v>116</v>
      </c>
      <c r="E21" s="716">
        <f>E18+E20</f>
        <v>7166028.24</v>
      </c>
      <c r="F21" s="716">
        <f>F18+F20</f>
        <v>7278210.12</v>
      </c>
    </row>
    <row r="22" ht="15.75" customHeight="1">
      <c r="A22" s="1781"/>
      <c r="B22" s="1782"/>
      <c r="C22" s="1783"/>
      <c r="D22" s="1784"/>
      <c r="E22" s="1785"/>
      <c r="F22" s="1786" t="s">
        <v>224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21.2078431372549" style="16"/>
    <col min="2" max="2" width="26.6039215686275" style="16"/>
    <col min="3" max="3" width="26.6039215686275" style="16"/>
    <col min="4" max="4" width="22.8392156862745" style="16"/>
    <col min="5" max="5" width="26.6039215686275" style="16"/>
    <col min="6" max="6" width="26.6039215686275" style="16"/>
  </cols>
  <sheetData>
    <row r="1" ht="37.5" customHeight="1">
      <c r="A1" s="1787" t="s">
        <v>225</v>
      </c>
      <c r="B1" s="1788"/>
      <c r="C1" s="1789"/>
      <c r="D1" s="1790"/>
      <c r="E1" s="1791"/>
      <c r="F1" s="1792"/>
    </row>
    <row r="2" ht="15.75" customHeight="1">
      <c r="A2" s="1793"/>
      <c r="B2" s="1794"/>
      <c r="C2" s="1795"/>
      <c r="D2" s="1796"/>
      <c r="E2" s="1797" t="s">
        <v>45</v>
      </c>
      <c r="F2" s="1798"/>
    </row>
    <row r="3" ht="15.75" customHeight="1">
      <c r="A3" s="1799" t="s">
        <v>53</v>
      </c>
      <c r="B3" s="1800"/>
      <c r="C3" s="1801"/>
      <c r="D3" s="1802"/>
      <c r="E3" s="1803"/>
      <c r="F3" s="1804" t="s">
        <v>54</v>
      </c>
    </row>
    <row r="4" ht="39.75" customHeight="1">
      <c r="A4" s="1805" t="s">
        <v>55</v>
      </c>
      <c r="B4" s="1806" t="s">
        <v>85</v>
      </c>
      <c r="C4" s="1807" t="s">
        <v>86</v>
      </c>
      <c r="D4" s="1808" t="s">
        <v>55</v>
      </c>
      <c r="E4" s="1809" t="s">
        <v>85</v>
      </c>
      <c r="F4" s="1810" t="s">
        <v>86</v>
      </c>
    </row>
    <row r="5" ht="24" customHeight="1">
      <c r="A5" s="1811" t="s">
        <v>226</v>
      </c>
      <c r="B5" s="1812">
        <v>0</v>
      </c>
      <c r="C5" s="1813">
        <v>0</v>
      </c>
      <c r="D5" s="1814" t="s">
        <v>227</v>
      </c>
      <c r="E5" s="1815">
        <v>0</v>
      </c>
      <c r="F5" s="1816">
        <v>0</v>
      </c>
    </row>
    <row r="6" ht="24" customHeight="1">
      <c r="A6" s="1817" t="s">
        <v>89</v>
      </c>
      <c r="B6" s="1818">
        <v>0</v>
      </c>
      <c r="C6" s="1819">
        <v>0</v>
      </c>
      <c r="D6" s="1820" t="s">
        <v>228</v>
      </c>
      <c r="E6" s="1821">
        <v>0</v>
      </c>
      <c r="F6" s="1822">
        <v>0</v>
      </c>
    </row>
    <row r="7" ht="24" customHeight="1">
      <c r="A7" s="1823" t="s">
        <v>91</v>
      </c>
      <c r="B7" s="1824">
        <v>0</v>
      </c>
      <c r="C7" s="1825">
        <v>0</v>
      </c>
      <c r="D7" s="1826" t="s">
        <v>70</v>
      </c>
      <c r="E7" s="1827" t="s">
        <v>70</v>
      </c>
      <c r="F7" s="1828" t="s">
        <v>70</v>
      </c>
    </row>
    <row r="8" ht="24" customHeight="1">
      <c r="A8" s="1829" t="s">
        <v>161</v>
      </c>
      <c r="B8" s="1830">
        <v>0</v>
      </c>
      <c r="C8" s="1831">
        <v>0</v>
      </c>
      <c r="D8" s="1832" t="s">
        <v>192</v>
      </c>
      <c r="E8" s="1833">
        <v>0</v>
      </c>
      <c r="F8" s="1834">
        <v>0</v>
      </c>
    </row>
    <row r="9" ht="24" customHeight="1">
      <c r="A9" s="1835" t="s">
        <v>184</v>
      </c>
      <c r="B9" s="716">
        <f>B5+B6+B7+B8</f>
        <v>0</v>
      </c>
      <c r="C9" s="716">
        <f>C5+C6+C7+C8</f>
        <v>0</v>
      </c>
      <c r="D9" s="1836" t="s">
        <v>146</v>
      </c>
      <c r="E9" s="1660">
        <f>E5+E6+E8</f>
        <v>0</v>
      </c>
      <c r="F9" s="1660">
        <f>F5+F6+F8</f>
        <v>0</v>
      </c>
    </row>
    <row r="10" ht="24" customHeight="1">
      <c r="A10" s="1837" t="s">
        <v>185</v>
      </c>
      <c r="B10" s="1838">
        <v>0</v>
      </c>
      <c r="C10" s="1839">
        <v>0</v>
      </c>
      <c r="D10" s="1840" t="s">
        <v>147</v>
      </c>
      <c r="E10" s="1841">
        <v>0</v>
      </c>
      <c r="F10" s="1842">
        <v>0</v>
      </c>
    </row>
    <row r="11" ht="24" customHeight="1">
      <c r="A11" s="1843" t="s">
        <v>186</v>
      </c>
      <c r="B11" s="1844">
        <v>0</v>
      </c>
      <c r="C11" s="1845">
        <v>0</v>
      </c>
      <c r="D11" s="1846" t="s">
        <v>148</v>
      </c>
      <c r="E11" s="1847">
        <v>0</v>
      </c>
      <c r="F11" s="1848">
        <v>0</v>
      </c>
    </row>
    <row r="12" ht="24" customHeight="1">
      <c r="A12" s="1849" t="s">
        <v>187</v>
      </c>
      <c r="B12" s="716">
        <f>B9+B10+B11</f>
        <v>0</v>
      </c>
      <c r="C12" s="716">
        <f>C9+C10+C11</f>
        <v>0</v>
      </c>
      <c r="D12" s="1850" t="s">
        <v>149</v>
      </c>
      <c r="E12" s="1660">
        <f>E9+E10+E11</f>
        <v>0</v>
      </c>
      <c r="F12" s="1660">
        <f>F9+F10+F11</f>
        <v>0</v>
      </c>
    </row>
    <row r="13" ht="24" customHeight="1">
      <c r="A13" s="1851" t="s">
        <v>70</v>
      </c>
      <c r="B13" s="1852" t="s">
        <v>70</v>
      </c>
      <c r="C13" s="1853" t="s">
        <v>70</v>
      </c>
      <c r="D13" s="1854" t="s">
        <v>150</v>
      </c>
      <c r="E13" s="1660">
        <f>B12-E12</f>
        <v>0</v>
      </c>
      <c r="F13" s="1660">
        <f>C12-F12</f>
        <v>0</v>
      </c>
    </row>
    <row r="14" ht="24" customHeight="1">
      <c r="A14" s="1855" t="s">
        <v>188</v>
      </c>
      <c r="B14" s="1856">
        <v>0</v>
      </c>
      <c r="C14" s="716">
        <f>E14</f>
        <v>0</v>
      </c>
      <c r="D14" s="1857" t="s">
        <v>151</v>
      </c>
      <c r="E14" s="1660">
        <f>B14+E13</f>
        <v>0</v>
      </c>
      <c r="F14" s="1660">
        <f>C14+F13</f>
        <v>0</v>
      </c>
    </row>
    <row r="15" ht="24" customHeight="1">
      <c r="A15" s="1858" t="s">
        <v>116</v>
      </c>
      <c r="B15" s="716">
        <f>B12+B14</f>
        <v>0</v>
      </c>
      <c r="C15" s="716">
        <f>C12+C14</f>
        <v>0</v>
      </c>
      <c r="D15" s="1859" t="s">
        <v>116</v>
      </c>
      <c r="E15" s="1660">
        <f>E12+E14</f>
        <v>0</v>
      </c>
      <c r="F15" s="1660">
        <f>F12+F14</f>
        <v>0</v>
      </c>
    </row>
    <row r="16" ht="15.75" customHeight="1">
      <c r="A16" s="1860"/>
      <c r="B16" s="1861"/>
      <c r="C16" s="1862"/>
      <c r="D16" s="1863"/>
      <c r="E16" s="1864"/>
      <c r="F16" s="1865" t="s">
        <v>229</v>
      </c>
    </row>
  </sheetData>
  <mergeCells>
    <mergeCell ref="A1:F1"/>
    <mergeCell ref="E2:F2"/>
  </mergeCells>
  <printOptions horizontalCentered="1"/>
  <pageMargins left="0.78740157480315" right="0.78740157480315" top="1.18110236220472" bottom="0.78740157480315" header="0.51181" footer="0.51181"/>
  <pageSetup paperSize="9" scale="85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showGridLines="0" topLeftCell="B1" zoomScaleNormal="100" zoomScalePageLayoutView="60" workbookViewId="0">
      <selection activeCell="A1" sqref="A1"/>
    </sheetView>
  </sheetViews>
  <sheetFormatPr defaultColWidth="8" defaultRowHeight="14.25"/>
  <cols>
    <col min="1" max="1" width="31.3725490196078" style="16"/>
    <col min="2" max="2" width="6.65098039215686" style="16"/>
    <col min="3" max="3" width="23.843137254902" style="16"/>
    <col min="4" max="4" width="23.843137254902" style="16"/>
    <col min="5" max="5" width="33.6313725490196" style="16"/>
    <col min="6" max="6" width="6.65098039215686" style="16"/>
    <col min="7" max="7" width="23.843137254902" style="16"/>
    <col min="8" max="8" width="23.843137254902" style="16"/>
  </cols>
  <sheetData>
    <row r="1" ht="37.5" customHeight="1">
      <c r="A1" s="1866" t="s">
        <v>230</v>
      </c>
      <c r="B1" s="1867"/>
      <c r="C1" s="1868"/>
      <c r="D1" s="1869"/>
      <c r="E1" s="1870"/>
      <c r="F1" s="1871"/>
      <c r="G1" s="1872"/>
      <c r="H1" s="1873"/>
    </row>
    <row r="2" ht="15.75" customHeight="1">
      <c r="A2" s="1874" t="s">
        <v>53</v>
      </c>
      <c r="B2" s="1875"/>
      <c r="C2" s="1876"/>
      <c r="D2" s="1877"/>
      <c r="E2" s="1878"/>
      <c r="F2" s="1879"/>
      <c r="G2" s="1880"/>
      <c r="H2" s="1881" t="s">
        <v>47</v>
      </c>
    </row>
    <row r="3" ht="39.75" customHeight="1">
      <c r="A3" s="1882" t="s">
        <v>55</v>
      </c>
      <c r="B3" s="1883" t="s">
        <v>231</v>
      </c>
      <c r="C3" s="1884" t="s">
        <v>85</v>
      </c>
      <c r="D3" s="1885" t="s">
        <v>86</v>
      </c>
      <c r="E3" s="1886" t="s">
        <v>55</v>
      </c>
      <c r="F3" s="1887" t="s">
        <v>231</v>
      </c>
      <c r="G3" s="1888" t="s">
        <v>85</v>
      </c>
      <c r="H3" s="1889" t="s">
        <v>86</v>
      </c>
    </row>
    <row r="4" ht="24" customHeight="1">
      <c r="A4" s="1890" t="s">
        <v>232</v>
      </c>
      <c r="B4" s="1891" t="s">
        <v>70</v>
      </c>
      <c r="C4" s="1892" t="s">
        <v>70</v>
      </c>
      <c r="D4" s="1893" t="s">
        <v>70</v>
      </c>
      <c r="E4" s="1894" t="s">
        <v>233</v>
      </c>
      <c r="F4" s="1895" t="s">
        <v>70</v>
      </c>
      <c r="G4" s="1896" t="s">
        <v>70</v>
      </c>
      <c r="H4" s="1897" t="s">
        <v>70</v>
      </c>
    </row>
    <row r="5" ht="24" customHeight="1">
      <c r="A5" s="1898" t="s">
        <v>234</v>
      </c>
      <c r="B5" s="1899" t="s">
        <v>235</v>
      </c>
      <c r="C5" s="1900">
        <f>C6+C7+C8</f>
        <v>9258</v>
      </c>
      <c r="D5" s="1901">
        <f>D6+D7+D8</f>
        <v>9500</v>
      </c>
      <c r="E5" s="1902" t="s">
        <v>236</v>
      </c>
      <c r="F5" s="1903" t="s">
        <v>237</v>
      </c>
      <c r="G5" s="1904">
        <v>4350000</v>
      </c>
      <c r="H5" s="719">
        <f>G8</f>
        <v>5850000</v>
      </c>
    </row>
    <row r="6" ht="24" customHeight="1">
      <c r="A6" s="1905" t="s">
        <v>238</v>
      </c>
      <c r="B6" s="1906" t="s">
        <v>235</v>
      </c>
      <c r="C6" s="1907">
        <v>5460</v>
      </c>
      <c r="D6" s="1908">
        <v>5540</v>
      </c>
      <c r="E6" s="1909" t="s">
        <v>239</v>
      </c>
      <c r="F6" s="1910" t="s">
        <v>237</v>
      </c>
      <c r="G6" s="1911">
        <v>0</v>
      </c>
      <c r="H6" s="1912">
        <v>0</v>
      </c>
    </row>
    <row r="7" ht="24" customHeight="1">
      <c r="A7" s="1913" t="s">
        <v>240</v>
      </c>
      <c r="B7" s="1914" t="s">
        <v>235</v>
      </c>
      <c r="C7" s="1915">
        <v>0</v>
      </c>
      <c r="D7" s="1916">
        <v>0</v>
      </c>
      <c r="E7" s="1917" t="s">
        <v>241</v>
      </c>
      <c r="F7" s="1918" t="s">
        <v>237</v>
      </c>
      <c r="G7" s="1919">
        <v>1500000</v>
      </c>
      <c r="H7" s="1920">
        <v>0</v>
      </c>
    </row>
    <row r="8" ht="24" customHeight="1">
      <c r="A8" s="1921" t="s">
        <v>242</v>
      </c>
      <c r="B8" s="1922" t="s">
        <v>235</v>
      </c>
      <c r="C8" s="1923">
        <v>3798</v>
      </c>
      <c r="D8" s="1924">
        <v>3960</v>
      </c>
      <c r="E8" s="1925" t="s">
        <v>243</v>
      </c>
      <c r="F8" s="1926" t="s">
        <v>237</v>
      </c>
      <c r="G8" s="719">
        <f>G5-G6+G7</f>
        <v>5850000</v>
      </c>
      <c r="H8" s="719">
        <f>H5-H6+H7</f>
        <v>5850000</v>
      </c>
    </row>
    <row r="9" ht="24" customHeight="1">
      <c r="A9" s="1927" t="s">
        <v>244</v>
      </c>
      <c r="B9" s="1928" t="s">
        <v>235</v>
      </c>
      <c r="C9" s="1929">
        <v>306</v>
      </c>
      <c r="D9" s="1930">
        <v>0</v>
      </c>
      <c r="E9" s="1931" t="s">
        <v>245</v>
      </c>
      <c r="F9" s="1932" t="s">
        <v>237</v>
      </c>
      <c r="G9" s="1933">
        <v>0</v>
      </c>
      <c r="H9" s="1934">
        <v>0</v>
      </c>
    </row>
    <row r="10" ht="24" customHeight="1">
      <c r="A10" s="1935" t="s">
        <v>246</v>
      </c>
      <c r="B10" s="1936" t="s">
        <v>235</v>
      </c>
      <c r="C10" s="1937">
        <v>101</v>
      </c>
      <c r="D10" s="1938">
        <v>0</v>
      </c>
      <c r="E10" s="1939" t="s">
        <v>247</v>
      </c>
      <c r="F10" s="1940" t="s">
        <v>237</v>
      </c>
      <c r="G10" s="1941">
        <v>0</v>
      </c>
      <c r="H10" s="1942">
        <v>0</v>
      </c>
    </row>
    <row r="11" ht="24" customHeight="1">
      <c r="A11" s="1943" t="s">
        <v>248</v>
      </c>
      <c r="B11" s="1944" t="s">
        <v>235</v>
      </c>
      <c r="C11" s="1945">
        <v>3587</v>
      </c>
      <c r="D11" s="1946">
        <v>3695</v>
      </c>
      <c r="E11" s="1947" t="s">
        <v>249</v>
      </c>
      <c r="F11" s="1948" t="s">
        <v>250</v>
      </c>
      <c r="G11" s="1949">
        <v>72779</v>
      </c>
      <c r="H11" s="1950">
        <v>76418</v>
      </c>
    </row>
    <row r="12" ht="24" customHeight="1">
      <c r="A12" s="1951" t="s">
        <v>251</v>
      </c>
      <c r="B12" s="1952" t="s">
        <v>70</v>
      </c>
      <c r="C12" s="1953" t="s">
        <v>70</v>
      </c>
      <c r="D12" s="1954" t="s">
        <v>70</v>
      </c>
      <c r="E12" s="1955" t="s">
        <v>252</v>
      </c>
      <c r="F12" s="1956" t="s">
        <v>70</v>
      </c>
      <c r="G12" s="1957" t="s">
        <v>70</v>
      </c>
      <c r="H12" s="1958" t="s">
        <v>70</v>
      </c>
    </row>
    <row r="13" ht="24" customHeight="1">
      <c r="A13" s="1959" t="s">
        <v>253</v>
      </c>
      <c r="B13" s="1960" t="s">
        <v>237</v>
      </c>
      <c r="C13" s="1961">
        <v>63086936.31</v>
      </c>
      <c r="D13" s="1962">
        <v>67578767.15</v>
      </c>
      <c r="E13" s="1963" t="s">
        <v>254</v>
      </c>
      <c r="F13" s="1964" t="s">
        <v>235</v>
      </c>
      <c r="G13" s="1965">
        <f>G14+G15</f>
        <v>7266</v>
      </c>
      <c r="H13" s="1966">
        <f>H14+H15</f>
        <v>7487</v>
      </c>
    </row>
    <row r="14" ht="24" customHeight="1">
      <c r="A14" s="1967" t="s">
        <v>255</v>
      </c>
      <c r="B14" s="1968" t="s">
        <v>237</v>
      </c>
      <c r="C14" s="1969">
        <v>141843170.72</v>
      </c>
      <c r="D14" s="1970">
        <v>151131240.27</v>
      </c>
      <c r="E14" s="1971" t="s">
        <v>238</v>
      </c>
      <c r="F14" s="1972" t="s">
        <v>235</v>
      </c>
      <c r="G14" s="1973">
        <v>4940</v>
      </c>
      <c r="H14" s="1974">
        <v>5039</v>
      </c>
    </row>
    <row r="15" ht="24" customHeight="1">
      <c r="A15" s="1975" t="s">
        <v>256</v>
      </c>
      <c r="B15" s="1976" t="s">
        <v>257</v>
      </c>
      <c r="C15" s="719">
        <f>IF(C14&lt;&gt;0,(C24+G7)/C14*100,0)</f>
        <v>1.0575059711271</v>
      </c>
      <c r="D15" s="1977">
        <f>IF(D14&lt;&gt;0,(D24+H7)/D14*100,0)</f>
        <v>0</v>
      </c>
      <c r="E15" s="1978" t="s">
        <v>258</v>
      </c>
      <c r="F15" s="1979" t="s">
        <v>235</v>
      </c>
      <c r="G15" s="1980">
        <v>2326</v>
      </c>
      <c r="H15" s="1981">
        <v>2448</v>
      </c>
    </row>
    <row r="16" ht="24" customHeight="1">
      <c r="A16" s="1982" t="s">
        <v>259</v>
      </c>
      <c r="B16" s="1983" t="s">
        <v>257</v>
      </c>
      <c r="C16" s="1984">
        <v>19</v>
      </c>
      <c r="D16" s="1985">
        <v>19</v>
      </c>
      <c r="E16" s="1986" t="s">
        <v>260</v>
      </c>
      <c r="F16" s="1987" t="s">
        <v>235</v>
      </c>
      <c r="G16" s="1988">
        <v>4940</v>
      </c>
      <c r="H16" s="1989">
        <v>5039</v>
      </c>
    </row>
    <row r="17" ht="24" customHeight="1">
      <c r="A17" s="1990" t="s">
        <v>261</v>
      </c>
      <c r="B17" s="1991" t="s">
        <v>257</v>
      </c>
      <c r="C17" s="1992">
        <v>0</v>
      </c>
      <c r="D17" s="1993">
        <v>8</v>
      </c>
      <c r="E17" s="1994" t="s">
        <v>262</v>
      </c>
      <c r="F17" s="1995" t="s">
        <v>70</v>
      </c>
      <c r="G17" s="1996" t="s">
        <v>70</v>
      </c>
      <c r="H17" s="1997" t="s">
        <v>70</v>
      </c>
    </row>
    <row r="18" ht="24" customHeight="1">
      <c r="A18" s="1998" t="s">
        <v>263</v>
      </c>
      <c r="B18" s="1999" t="s">
        <v>257</v>
      </c>
      <c r="C18" s="2000">
        <v>20</v>
      </c>
      <c r="D18" s="2001">
        <v>20</v>
      </c>
      <c r="E18" s="2002" t="s">
        <v>253</v>
      </c>
      <c r="F18" s="2003" t="s">
        <v>237</v>
      </c>
      <c r="G18" s="2004">
        <v>335980000</v>
      </c>
      <c r="H18" s="2005">
        <v>352990082.88</v>
      </c>
    </row>
    <row r="19" ht="24" customHeight="1">
      <c r="A19" s="2006" t="s">
        <v>264</v>
      </c>
      <c r="B19" s="2007" t="s">
        <v>70</v>
      </c>
      <c r="C19" s="2008" t="s">
        <v>70</v>
      </c>
      <c r="D19" s="2009" t="s">
        <v>70</v>
      </c>
      <c r="E19" s="2010" t="s">
        <v>255</v>
      </c>
      <c r="F19" s="2011" t="s">
        <v>237</v>
      </c>
      <c r="G19" s="2012">
        <v>335980000</v>
      </c>
      <c r="H19" s="2013">
        <v>352990082.88</v>
      </c>
    </row>
    <row r="20" ht="24" customHeight="1">
      <c r="A20" s="2014" t="s">
        <v>265</v>
      </c>
      <c r="B20" s="2015" t="s">
        <v>235</v>
      </c>
      <c r="C20" s="2016">
        <v>2889</v>
      </c>
      <c r="D20" s="2017">
        <v>2918</v>
      </c>
      <c r="E20" s="2018" t="s">
        <v>266</v>
      </c>
      <c r="F20" s="2019" t="s">
        <v>257</v>
      </c>
      <c r="G20" s="719">
        <v>28</v>
      </c>
      <c r="H20" s="719">
        <v>28</v>
      </c>
    </row>
    <row r="21" ht="24" customHeight="1">
      <c r="A21" s="2020" t="s">
        <v>267</v>
      </c>
      <c r="B21" s="2021" t="s">
        <v>235</v>
      </c>
      <c r="C21" s="2022">
        <v>2044</v>
      </c>
      <c r="D21" s="2023">
        <v>2105</v>
      </c>
      <c r="E21" s="2024" t="s">
        <v>268</v>
      </c>
      <c r="F21" s="2025" t="s">
        <v>70</v>
      </c>
      <c r="G21" s="2026" t="s">
        <v>70</v>
      </c>
      <c r="H21" s="2027" t="s">
        <v>70</v>
      </c>
    </row>
    <row r="22" ht="24" customHeight="1">
      <c r="A22" s="2028" t="s">
        <v>269</v>
      </c>
      <c r="B22" s="2029" t="s">
        <v>237</v>
      </c>
      <c r="C22" s="2030">
        <v>78756234.41</v>
      </c>
      <c r="D22" s="2031">
        <v>83552473.12</v>
      </c>
      <c r="E22" s="2032" t="s">
        <v>270</v>
      </c>
      <c r="F22" s="2033" t="s">
        <v>235</v>
      </c>
      <c r="G22" s="2034">
        <v>43896</v>
      </c>
      <c r="H22" s="2035">
        <v>44765</v>
      </c>
    </row>
    <row r="23" ht="24" customHeight="1">
      <c r="A23" s="2036" t="s">
        <v>271</v>
      </c>
      <c r="B23" s="2037" t="s">
        <v>70</v>
      </c>
      <c r="C23" s="2038" t="s">
        <v>70</v>
      </c>
      <c r="D23" s="2039" t="s">
        <v>70</v>
      </c>
      <c r="E23" s="2040" t="s">
        <v>272</v>
      </c>
      <c r="F23" s="2041" t="s">
        <v>235</v>
      </c>
      <c r="G23" s="2042">
        <v>21984</v>
      </c>
      <c r="H23" s="2043">
        <v>22223</v>
      </c>
    </row>
    <row r="24" ht="24" customHeight="1">
      <c r="A24" s="2044" t="s">
        <v>273</v>
      </c>
      <c r="B24" s="2045" t="s">
        <v>237</v>
      </c>
      <c r="C24" s="2046">
        <v>0</v>
      </c>
      <c r="D24" s="2047">
        <v>0</v>
      </c>
      <c r="E24" s="2048" t="s">
        <v>70</v>
      </c>
      <c r="F24" s="2049" t="s">
        <v>70</v>
      </c>
      <c r="G24" s="2050" t="s">
        <v>70</v>
      </c>
      <c r="H24" s="2051" t="s">
        <v>70</v>
      </c>
    </row>
    <row r="25" ht="16.5" customHeight="1">
      <c r="A25" s="2052"/>
      <c r="B25" s="2053"/>
      <c r="C25" s="2054"/>
      <c r="D25" s="2055"/>
      <c r="E25" s="2056"/>
      <c r="F25" s="2057"/>
      <c r="G25" s="2058"/>
      <c r="H25" s="2059" t="s">
        <v>274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8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4"/>
  <sheetViews>
    <sheetView showGridLines="0" topLeftCell="A7" zoomScaleNormal="100" zoomScalePageLayoutView="60" workbookViewId="0">
      <selection activeCell="A1" sqref="A1"/>
    </sheetView>
  </sheetViews>
  <sheetFormatPr defaultColWidth="8" defaultRowHeight="14.25"/>
  <cols>
    <col min="1" max="1" width="40.156862745098" style="16"/>
    <col min="2" max="2" width="6.65098039215686" style="16"/>
    <col min="3" max="3" width="23.843137254902" style="16"/>
    <col min="4" max="4" width="23.843137254902" style="16"/>
    <col min="5" max="5" width="40.156862745098" style="16"/>
    <col min="6" max="6" width="6.65098039215686" style="16"/>
    <col min="7" max="7" width="23.843137254902" style="16"/>
    <col min="8" max="8" width="23.843137254902" style="16"/>
  </cols>
  <sheetData>
    <row r="1" ht="37.5" customHeight="1">
      <c r="A1" s="2060" t="s">
        <v>275</v>
      </c>
      <c r="B1" s="2061"/>
      <c r="C1" s="2062"/>
      <c r="D1" s="2063"/>
      <c r="E1" s="2064"/>
      <c r="F1" s="2065"/>
      <c r="G1" s="2066"/>
      <c r="H1" s="2067"/>
    </row>
    <row r="2" ht="15.75" customHeight="1">
      <c r="A2" s="2068" t="s">
        <v>53</v>
      </c>
      <c r="B2" s="2069"/>
      <c r="C2" s="2070"/>
      <c r="D2" s="2071"/>
      <c r="E2" s="2072"/>
      <c r="F2" s="2073"/>
      <c r="G2" s="2074"/>
      <c r="H2" s="2075" t="s">
        <v>49</v>
      </c>
    </row>
    <row r="3" ht="39.75" customHeight="1">
      <c r="A3" s="2076" t="s">
        <v>55</v>
      </c>
      <c r="B3" s="2077" t="s">
        <v>231</v>
      </c>
      <c r="C3" s="2078" t="s">
        <v>85</v>
      </c>
      <c r="D3" s="2079" t="s">
        <v>86</v>
      </c>
      <c r="E3" s="2080" t="s">
        <v>55</v>
      </c>
      <c r="F3" s="2081" t="s">
        <v>231</v>
      </c>
      <c r="G3" s="2082" t="s">
        <v>85</v>
      </c>
      <c r="H3" s="2083" t="s">
        <v>86</v>
      </c>
    </row>
    <row r="4" ht="24" customHeight="1">
      <c r="A4" s="2084" t="s">
        <v>276</v>
      </c>
      <c r="B4" s="2085" t="s">
        <v>70</v>
      </c>
      <c r="C4" s="2086" t="s">
        <v>70</v>
      </c>
      <c r="D4" s="2087" t="s">
        <v>70</v>
      </c>
      <c r="E4" s="2088" t="s">
        <v>277</v>
      </c>
      <c r="F4" s="2089" t="s">
        <v>70</v>
      </c>
      <c r="G4" s="2090" t="s">
        <v>70</v>
      </c>
      <c r="H4" s="2091" t="s">
        <v>70</v>
      </c>
    </row>
    <row r="5" ht="24" customHeight="1">
      <c r="A5" s="2092" t="s">
        <v>278</v>
      </c>
      <c r="B5" s="2093" t="s">
        <v>235</v>
      </c>
      <c r="C5" s="2094">
        <f>C6+C8</f>
        <v>0</v>
      </c>
      <c r="D5" s="2094">
        <f>D6+D8</f>
        <v>0</v>
      </c>
      <c r="E5" s="2095" t="s">
        <v>279</v>
      </c>
      <c r="F5" s="2096" t="s">
        <v>235</v>
      </c>
      <c r="G5" s="2097">
        <v>0</v>
      </c>
      <c r="H5" s="2098">
        <v>0</v>
      </c>
    </row>
    <row r="6" ht="24" customHeight="1">
      <c r="A6" s="2099" t="s">
        <v>280</v>
      </c>
      <c r="B6" s="2100" t="s">
        <v>235</v>
      </c>
      <c r="C6" s="2101">
        <v>0</v>
      </c>
      <c r="D6" s="2102">
        <v>0</v>
      </c>
      <c r="E6" s="2103" t="s">
        <v>281</v>
      </c>
      <c r="F6" s="2104" t="s">
        <v>282</v>
      </c>
      <c r="G6" s="887">
        <f>G7+G8</f>
        <v>0</v>
      </c>
      <c r="H6" s="887">
        <f>H7+H8</f>
        <v>0</v>
      </c>
    </row>
    <row r="7" ht="24" customHeight="1">
      <c r="A7" s="2105" t="s">
        <v>283</v>
      </c>
      <c r="B7" s="2106" t="s">
        <v>235</v>
      </c>
      <c r="C7" s="2107">
        <v>0</v>
      </c>
      <c r="D7" s="2108">
        <v>0</v>
      </c>
      <c r="E7" s="2109" t="s">
        <v>284</v>
      </c>
      <c r="F7" s="2110" t="s">
        <v>282</v>
      </c>
      <c r="G7" s="2111">
        <v>0</v>
      </c>
      <c r="H7" s="2112">
        <v>0</v>
      </c>
    </row>
    <row r="8" ht="24" customHeight="1">
      <c r="A8" s="2113" t="s">
        <v>285</v>
      </c>
      <c r="B8" s="2114" t="s">
        <v>235</v>
      </c>
      <c r="C8" s="2115">
        <v>0</v>
      </c>
      <c r="D8" s="2116">
        <v>0</v>
      </c>
      <c r="E8" s="2117" t="s">
        <v>286</v>
      </c>
      <c r="F8" s="2118" t="s">
        <v>282</v>
      </c>
      <c r="G8" s="2119">
        <v>0</v>
      </c>
      <c r="H8" s="2120">
        <v>0</v>
      </c>
    </row>
    <row r="9" ht="24" customHeight="1">
      <c r="A9" s="2121" t="s">
        <v>287</v>
      </c>
      <c r="B9" s="2122" t="s">
        <v>235</v>
      </c>
      <c r="C9" s="2123">
        <v>0</v>
      </c>
      <c r="D9" s="2124">
        <v>0</v>
      </c>
      <c r="E9" s="2125" t="s">
        <v>288</v>
      </c>
      <c r="F9" s="2126" t="s">
        <v>70</v>
      </c>
      <c r="G9" s="2127" t="s">
        <v>70</v>
      </c>
      <c r="H9" s="2128" t="s">
        <v>70</v>
      </c>
    </row>
    <row r="10" ht="24" customHeight="1">
      <c r="A10" s="2129" t="s">
        <v>289</v>
      </c>
      <c r="B10" s="2130" t="s">
        <v>70</v>
      </c>
      <c r="C10" s="2131" t="s">
        <v>70</v>
      </c>
      <c r="D10" s="2132" t="s">
        <v>70</v>
      </c>
      <c r="E10" s="2133" t="s">
        <v>290</v>
      </c>
      <c r="F10" s="2134" t="s">
        <v>235</v>
      </c>
      <c r="G10" s="2135">
        <v>0</v>
      </c>
      <c r="H10" s="2136">
        <v>0</v>
      </c>
    </row>
    <row r="11" ht="24" customHeight="1">
      <c r="A11" s="2137" t="s">
        <v>291</v>
      </c>
      <c r="B11" s="2138" t="s">
        <v>237</v>
      </c>
      <c r="C11" s="2139">
        <v>0</v>
      </c>
      <c r="D11" s="2140">
        <v>0</v>
      </c>
      <c r="E11" s="2141" t="s">
        <v>292</v>
      </c>
      <c r="F11" s="2142" t="s">
        <v>293</v>
      </c>
      <c r="G11" s="716">
        <v>0</v>
      </c>
      <c r="H11" s="716">
        <v>0</v>
      </c>
    </row>
    <row r="12" ht="24" customHeight="1">
      <c r="A12" s="2143" t="s">
        <v>294</v>
      </c>
      <c r="B12" s="2144" t="s">
        <v>237</v>
      </c>
      <c r="C12" s="2145">
        <v>0</v>
      </c>
      <c r="D12" s="2146">
        <v>0</v>
      </c>
      <c r="E12" s="2147" t="s">
        <v>70</v>
      </c>
      <c r="F12" s="2148" t="s">
        <v>70</v>
      </c>
      <c r="G12" s="2149" t="s">
        <v>70</v>
      </c>
      <c r="H12" s="2150" t="s">
        <v>70</v>
      </c>
    </row>
    <row r="13" ht="24" customHeight="1">
      <c r="A13" s="2151" t="s">
        <v>295</v>
      </c>
      <c r="B13" s="2152" t="s">
        <v>237</v>
      </c>
      <c r="C13" s="2153">
        <v>0</v>
      </c>
      <c r="D13" s="2154">
        <v>0</v>
      </c>
      <c r="E13" s="2155" t="s">
        <v>70</v>
      </c>
      <c r="F13" s="2156" t="s">
        <v>70</v>
      </c>
      <c r="G13" s="2157" t="s">
        <v>70</v>
      </c>
      <c r="H13" s="2158" t="s">
        <v>70</v>
      </c>
    </row>
    <row r="14" ht="24" customHeight="1">
      <c r="A14" s="2159" t="s">
        <v>296</v>
      </c>
      <c r="B14" s="2160" t="s">
        <v>237</v>
      </c>
      <c r="C14" s="2161">
        <v>0</v>
      </c>
      <c r="D14" s="2162">
        <v>0</v>
      </c>
      <c r="E14" s="2163" t="s">
        <v>70</v>
      </c>
      <c r="F14" s="2164" t="s">
        <v>70</v>
      </c>
      <c r="G14" s="2165" t="s">
        <v>70</v>
      </c>
      <c r="H14" s="2166" t="s">
        <v>70</v>
      </c>
    </row>
    <row r="15" ht="24" customHeight="1">
      <c r="A15" s="2167" t="s">
        <v>297</v>
      </c>
      <c r="B15" s="2168" t="s">
        <v>237</v>
      </c>
      <c r="C15" s="2169">
        <v>0</v>
      </c>
      <c r="D15" s="2170">
        <v>0</v>
      </c>
      <c r="E15" s="2171" t="s">
        <v>70</v>
      </c>
      <c r="F15" s="2172" t="s">
        <v>70</v>
      </c>
      <c r="G15" s="2173" t="s">
        <v>70</v>
      </c>
      <c r="H15" s="2174" t="s">
        <v>70</v>
      </c>
    </row>
    <row r="16" ht="24" customHeight="1">
      <c r="A16" s="2175" t="s">
        <v>298</v>
      </c>
      <c r="B16" s="2176" t="s">
        <v>70</v>
      </c>
      <c r="C16" s="2177" t="s">
        <v>70</v>
      </c>
      <c r="D16" s="2178" t="s">
        <v>70</v>
      </c>
      <c r="E16" s="2179" t="s">
        <v>299</v>
      </c>
      <c r="F16" s="2180" t="s">
        <v>70</v>
      </c>
      <c r="G16" s="2181" t="s">
        <v>70</v>
      </c>
      <c r="H16" s="2182" t="s">
        <v>70</v>
      </c>
    </row>
    <row r="17" ht="24" customHeight="1">
      <c r="A17" s="2183" t="s">
        <v>279</v>
      </c>
      <c r="B17" s="2184" t="s">
        <v>235</v>
      </c>
      <c r="C17" s="2185">
        <v>0</v>
      </c>
      <c r="D17" s="2186">
        <v>0</v>
      </c>
      <c r="E17" s="2187" t="s">
        <v>279</v>
      </c>
      <c r="F17" s="2188" t="s">
        <v>235</v>
      </c>
      <c r="G17" s="2189">
        <v>0</v>
      </c>
      <c r="H17" s="2190">
        <v>0</v>
      </c>
    </row>
    <row r="18" ht="24" customHeight="1">
      <c r="A18" s="2191" t="s">
        <v>281</v>
      </c>
      <c r="B18" s="2192" t="s">
        <v>282</v>
      </c>
      <c r="C18" s="716">
        <f>C19+C20</f>
        <v>0</v>
      </c>
      <c r="D18" s="716">
        <f>D19+D20</f>
        <v>0</v>
      </c>
      <c r="E18" s="2193" t="s">
        <v>281</v>
      </c>
      <c r="F18" s="2194" t="s">
        <v>282</v>
      </c>
      <c r="G18" s="887">
        <f>G19+G20</f>
        <v>0</v>
      </c>
      <c r="H18" s="887">
        <f>H19+H20</f>
        <v>0</v>
      </c>
    </row>
    <row r="19" ht="24" customHeight="1">
      <c r="A19" s="2195" t="s">
        <v>284</v>
      </c>
      <c r="B19" s="2196" t="s">
        <v>293</v>
      </c>
      <c r="C19" s="2197">
        <v>0</v>
      </c>
      <c r="D19" s="2198">
        <v>0</v>
      </c>
      <c r="E19" s="2199" t="s">
        <v>284</v>
      </c>
      <c r="F19" s="2200" t="s">
        <v>282</v>
      </c>
      <c r="G19" s="2201">
        <v>0</v>
      </c>
      <c r="H19" s="2202">
        <v>0</v>
      </c>
    </row>
    <row r="20" ht="24" customHeight="1">
      <c r="A20" s="2203" t="s">
        <v>286</v>
      </c>
      <c r="B20" s="2204" t="s">
        <v>293</v>
      </c>
      <c r="C20" s="2205">
        <v>0</v>
      </c>
      <c r="D20" s="2206">
        <v>0</v>
      </c>
      <c r="E20" s="2207" t="s">
        <v>286</v>
      </c>
      <c r="F20" s="2208" t="s">
        <v>282</v>
      </c>
      <c r="G20" s="2209">
        <v>0</v>
      </c>
      <c r="H20" s="2210">
        <v>0</v>
      </c>
    </row>
    <row r="21" ht="24" customHeight="1">
      <c r="A21" s="2211" t="s">
        <v>288</v>
      </c>
      <c r="B21" s="2212" t="s">
        <v>70</v>
      </c>
      <c r="C21" s="2213" t="s">
        <v>70</v>
      </c>
      <c r="D21" s="2214" t="s">
        <v>70</v>
      </c>
      <c r="E21" s="2215" t="s">
        <v>288</v>
      </c>
      <c r="F21" s="2216" t="s">
        <v>70</v>
      </c>
      <c r="G21" s="2217" t="s">
        <v>70</v>
      </c>
      <c r="H21" s="2218" t="s">
        <v>70</v>
      </c>
    </row>
    <row r="22" ht="24" customHeight="1">
      <c r="A22" s="2219" t="s">
        <v>290</v>
      </c>
      <c r="B22" s="2220" t="s">
        <v>235</v>
      </c>
      <c r="C22" s="2221">
        <v>0</v>
      </c>
      <c r="D22" s="2222">
        <v>0</v>
      </c>
      <c r="E22" s="2223" t="s">
        <v>290</v>
      </c>
      <c r="F22" s="2224" t="s">
        <v>235</v>
      </c>
      <c r="G22" s="2225">
        <v>0</v>
      </c>
      <c r="H22" s="2226">
        <v>0</v>
      </c>
    </row>
    <row r="23" ht="24" customHeight="1">
      <c r="A23" s="2227" t="s">
        <v>292</v>
      </c>
      <c r="B23" s="2228" t="s">
        <v>293</v>
      </c>
      <c r="C23" s="887">
        <v>0</v>
      </c>
      <c r="D23" s="1126">
        <v>0</v>
      </c>
      <c r="E23" s="2229" t="s">
        <v>292</v>
      </c>
      <c r="F23" s="2230" t="s">
        <v>293</v>
      </c>
      <c r="G23" s="887">
        <v>0</v>
      </c>
      <c r="H23" s="887">
        <v>0</v>
      </c>
    </row>
    <row r="24" ht="15.75" customHeight="1">
      <c r="A24" s="2231"/>
      <c r="B24" s="2232"/>
      <c r="C24" s="2233"/>
      <c r="D24" s="2234"/>
      <c r="E24" s="2235"/>
      <c r="F24" s="2236"/>
      <c r="G24" s="2237"/>
      <c r="H24" s="2238" t="s">
        <v>300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5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3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39.5294117647059" style="16"/>
    <col min="2" max="2" width="6.27450980392157" style="16"/>
    <col min="3" max="3" width="22.5882352941176" style="16"/>
    <col min="4" max="4" width="22.5882352941176" style="16"/>
    <col min="5" max="5" width="39.5294117647059" style="16"/>
    <col min="6" max="6" width="6.27450980392157" style="16"/>
    <col min="7" max="7" width="22.5882352941176" style="16"/>
    <col min="8" max="8" width="22.5882352941176" style="16"/>
  </cols>
  <sheetData>
    <row r="1" ht="37.5" customHeight="1">
      <c r="A1" s="2239" t="s">
        <v>301</v>
      </c>
      <c r="B1" s="2240"/>
      <c r="C1" s="2241"/>
      <c r="D1" s="2242"/>
      <c r="E1" s="2243"/>
      <c r="F1" s="2244"/>
      <c r="G1" s="2245"/>
      <c r="H1" s="2246"/>
    </row>
    <row r="2" ht="15" customHeight="1">
      <c r="A2" s="2247" t="s">
        <v>53</v>
      </c>
      <c r="B2" s="2248"/>
      <c r="C2" s="2249"/>
      <c r="D2" s="2250"/>
      <c r="E2" s="2251"/>
      <c r="F2" s="2252"/>
      <c r="G2" s="2253"/>
      <c r="H2" s="2254" t="s">
        <v>51</v>
      </c>
    </row>
    <row r="3" ht="37.5" customHeight="1">
      <c r="A3" s="2255" t="s">
        <v>55</v>
      </c>
      <c r="B3" s="2256" t="s">
        <v>231</v>
      </c>
      <c r="C3" s="2257" t="s">
        <v>85</v>
      </c>
      <c r="D3" s="2258" t="s">
        <v>86</v>
      </c>
      <c r="E3" s="2259" t="s">
        <v>55</v>
      </c>
      <c r="F3" s="2260" t="s">
        <v>231</v>
      </c>
      <c r="G3" s="2261" t="s">
        <v>85</v>
      </c>
      <c r="H3" s="2262" t="s">
        <v>86</v>
      </c>
    </row>
    <row r="4" ht="30" customHeight="1">
      <c r="A4" s="2263" t="s">
        <v>302</v>
      </c>
      <c r="B4" s="2264" t="s">
        <v>70</v>
      </c>
      <c r="C4" s="2265" t="s">
        <v>70</v>
      </c>
      <c r="D4" s="2266" t="s">
        <v>70</v>
      </c>
      <c r="E4" s="2267" t="s">
        <v>303</v>
      </c>
      <c r="F4" s="2268" t="s">
        <v>70</v>
      </c>
      <c r="G4" s="2269" t="s">
        <v>70</v>
      </c>
      <c r="H4" s="2270" t="s">
        <v>70</v>
      </c>
    </row>
    <row r="5" ht="30" customHeight="1">
      <c r="A5" s="2271" t="s">
        <v>278</v>
      </c>
      <c r="B5" s="2272" t="s">
        <v>235</v>
      </c>
      <c r="C5" s="2273">
        <v>5228</v>
      </c>
      <c r="D5" s="2274">
        <v>5278</v>
      </c>
      <c r="E5" s="2275" t="s">
        <v>304</v>
      </c>
      <c r="F5" s="2276" t="s">
        <v>235</v>
      </c>
      <c r="G5" s="2277">
        <v>6955</v>
      </c>
      <c r="H5" s="2278">
        <v>7164</v>
      </c>
    </row>
    <row r="6" ht="30" customHeight="1">
      <c r="A6" s="2279" t="s">
        <v>305</v>
      </c>
      <c r="B6" s="2280" t="s">
        <v>70</v>
      </c>
      <c r="C6" s="2281" t="s">
        <v>70</v>
      </c>
      <c r="D6" s="2282" t="s">
        <v>70</v>
      </c>
      <c r="E6" s="2283" t="s">
        <v>306</v>
      </c>
      <c r="F6" s="2284" t="s">
        <v>237</v>
      </c>
      <c r="G6" s="2285">
        <v>391107655.5</v>
      </c>
      <c r="H6" s="2286">
        <v>447175447.2</v>
      </c>
    </row>
    <row r="7" ht="30" customHeight="1">
      <c r="A7" s="2287" t="s">
        <v>291</v>
      </c>
      <c r="B7" s="2288" t="s">
        <v>237</v>
      </c>
      <c r="C7" s="2289">
        <v>183333300</v>
      </c>
      <c r="D7" s="2290">
        <v>192312240.58</v>
      </c>
      <c r="E7" s="2291" t="s">
        <v>307</v>
      </c>
      <c r="F7" s="2292" t="s">
        <v>235</v>
      </c>
      <c r="G7" s="2293">
        <v>50</v>
      </c>
      <c r="H7" s="2294">
        <v>56</v>
      </c>
    </row>
    <row r="8" ht="30" customHeight="1">
      <c r="A8" s="2295" t="s">
        <v>294</v>
      </c>
      <c r="B8" s="2296" t="s">
        <v>237</v>
      </c>
      <c r="C8" s="2297">
        <v>183333300</v>
      </c>
      <c r="D8" s="2298">
        <v>192312240.58</v>
      </c>
      <c r="E8" s="2299" t="s">
        <v>308</v>
      </c>
      <c r="F8" s="2300" t="s">
        <v>70</v>
      </c>
      <c r="G8" s="2301" t="s">
        <v>70</v>
      </c>
      <c r="H8" s="2302" t="s">
        <v>70</v>
      </c>
    </row>
    <row r="9" ht="30" customHeight="1">
      <c r="A9" s="2303" t="s">
        <v>309</v>
      </c>
      <c r="B9" s="2304" t="s">
        <v>235</v>
      </c>
      <c r="C9" s="2305">
        <v>106</v>
      </c>
      <c r="D9" s="2306">
        <v>103</v>
      </c>
      <c r="E9" s="2307" t="s">
        <v>278</v>
      </c>
      <c r="F9" s="2308" t="s">
        <v>235</v>
      </c>
      <c r="G9" s="2309">
        <v>0</v>
      </c>
      <c r="H9" s="2310">
        <v>0</v>
      </c>
    </row>
    <row r="10" ht="30" customHeight="1">
      <c r="A10" s="2311" t="s">
        <v>310</v>
      </c>
      <c r="B10" s="2312" t="s">
        <v>311</v>
      </c>
      <c r="C10" s="2313">
        <v>992</v>
      </c>
      <c r="D10" s="2314">
        <v>1240</v>
      </c>
      <c r="E10" s="2315" t="s">
        <v>305</v>
      </c>
      <c r="F10" s="2316" t="s">
        <v>237</v>
      </c>
      <c r="G10" s="2317">
        <v>0</v>
      </c>
      <c r="H10" s="2318">
        <v>0</v>
      </c>
    </row>
    <row r="11" ht="30" customHeight="1">
      <c r="A11" s="2319" t="s">
        <v>312</v>
      </c>
      <c r="B11" s="2320" t="s">
        <v>235</v>
      </c>
      <c r="C11" s="2321">
        <v>146</v>
      </c>
      <c r="D11" s="2322">
        <v>660</v>
      </c>
      <c r="E11" s="2323" t="s">
        <v>313</v>
      </c>
      <c r="F11" s="2324" t="s">
        <v>314</v>
      </c>
      <c r="G11" s="2325">
        <v>0</v>
      </c>
      <c r="H11" s="2326">
        <v>0</v>
      </c>
    </row>
    <row r="12" ht="30" customHeight="1">
      <c r="A12" s="2327" t="s">
        <v>315</v>
      </c>
      <c r="B12" s="2328" t="s">
        <v>235</v>
      </c>
      <c r="C12" s="2329">
        <v>2</v>
      </c>
      <c r="D12" s="2330">
        <v>5</v>
      </c>
      <c r="E12" s="2331" t="s">
        <v>316</v>
      </c>
      <c r="F12" s="2332" t="s">
        <v>314</v>
      </c>
      <c r="G12" s="2333">
        <v>0</v>
      </c>
      <c r="H12" s="2334">
        <v>0</v>
      </c>
    </row>
    <row r="13" ht="15" customHeight="1">
      <c r="A13" s="2335"/>
      <c r="B13" s="2336"/>
      <c r="C13" s="2337"/>
      <c r="D13" s="2338"/>
      <c r="E13" s="2339"/>
      <c r="F13" s="2340"/>
      <c r="G13" s="2341"/>
      <c r="H13" s="2342" t="s">
        <v>317</v>
      </c>
    </row>
  </sheetData>
  <mergeCells>
    <mergeCell ref="A1:H1"/>
  </mergeCells>
  <printOptions horizontalCentered="1"/>
  <pageMargins left="0.393700787401575" right="0.393700787401575" top="1.18110236220472" bottom="0.78740157480315" header="0.51181" footer="0.51181"/>
  <pageSetup paperSize="9" scale="70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94"/>
  <sheetViews>
    <sheetView topLeftCell="A1" zoomScaleNormal="100" zoomScalePageLayoutView="60" workbookViewId="0">
      <pane xSplit="0.25" ySplit="0.25" topLeftCell="F6" activePane="bottomRight" state="frozen"/>
      <selection activeCell="A1" sqref="A1"/>
    </sheetView>
  </sheetViews>
  <sheetFormatPr defaultColWidth="8" defaultRowHeight="14.25"/>
  <cols>
    <col min="1" max="1" width="1.25490196078431" style="16"/>
    <col min="2" max="2" width="18.9490196078431" style="16"/>
    <col min="3" max="3" width="7.27843137254902" style="16"/>
    <col min="4" max="4" width="8.4078431372549" style="16"/>
    <col min="5" max="5" width="38.9019607843137" style="16"/>
    <col min="6" max="6" width="6.14901960784314" style="16"/>
    <col min="7" max="7" width="34.8862745098039" style="16"/>
    <col min="8" max="8" width="22.8392156862745" style="16"/>
    <col min="9" max="9" width="21.0823529411765" style="16"/>
    <col min="10" max="10" width="20.7058823529412" style="16"/>
    <col min="11" max="11" width="19.9529411764706" style="16"/>
  </cols>
  <sheetData>
    <row r="1" ht="15" customHeight="1">
      <c r="A1" s="2343"/>
      <c r="B1" s="2344"/>
      <c r="C1" s="2345"/>
      <c r="D1" s="2346"/>
      <c r="E1" s="2347"/>
      <c r="F1" s="2348"/>
      <c r="G1" s="2349"/>
      <c r="H1" s="2350"/>
      <c r="I1" s="2351"/>
      <c r="J1" s="2352"/>
      <c r="K1" s="2353"/>
    </row>
    <row r="2" ht="39" customHeight="1">
      <c r="A2" s="2354"/>
      <c r="B2" s="2355" t="s">
        <v>318</v>
      </c>
      <c r="C2" s="2356"/>
      <c r="D2" s="2357"/>
      <c r="E2" s="2358"/>
      <c r="F2" s="2359"/>
      <c r="G2" s="2360"/>
      <c r="H2" s="2361"/>
      <c r="I2" s="2362"/>
      <c r="J2" s="2363"/>
      <c r="K2" s="2364"/>
    </row>
    <row r="3" ht="15" customHeight="1">
      <c r="A3" s="2365"/>
      <c r="B3" s="2366" t="s">
        <v>53</v>
      </c>
      <c r="C3" s="2367" t="s">
        <v>53</v>
      </c>
      <c r="D3" s="2368"/>
      <c r="E3" s="2369"/>
      <c r="F3" s="2370"/>
      <c r="G3" s="2371"/>
      <c r="H3" s="2372"/>
      <c r="I3" s="2373"/>
      <c r="J3" s="2374"/>
      <c r="K3" s="2375"/>
    </row>
    <row r="4" ht="23.25" customHeight="1">
      <c r="A4" s="2376"/>
      <c r="B4" s="2377" t="s">
        <v>319</v>
      </c>
      <c r="C4" s="2378"/>
      <c r="D4" s="2379"/>
      <c r="E4" s="2380"/>
      <c r="F4" s="2381" t="s">
        <v>320</v>
      </c>
      <c r="G4" s="2382" t="s">
        <v>321</v>
      </c>
      <c r="H4" s="2383" t="s">
        <v>322</v>
      </c>
      <c r="I4" s="2384"/>
      <c r="J4" s="2385"/>
      <c r="K4" s="2386"/>
    </row>
    <row r="5" ht="23.25" customHeight="1">
      <c r="A5" s="2387"/>
      <c r="B5" s="2388" t="s">
        <v>323</v>
      </c>
      <c r="C5" s="2389"/>
      <c r="D5" s="2390"/>
      <c r="E5" s="2391" t="s">
        <v>324</v>
      </c>
      <c r="F5" s="2392"/>
      <c r="G5" s="2393"/>
      <c r="H5" s="2394" t="s">
        <v>56</v>
      </c>
      <c r="I5" s="2395" t="s">
        <v>231</v>
      </c>
      <c r="J5" s="2396" t="s">
        <v>325</v>
      </c>
      <c r="K5" s="2397" t="s">
        <v>326</v>
      </c>
    </row>
    <row r="6" ht="23.25" customHeight="1">
      <c r="A6" s="2398"/>
      <c r="B6" s="2399" t="s">
        <v>327</v>
      </c>
      <c r="C6" s="2400" t="s">
        <v>328</v>
      </c>
      <c r="D6" s="2401" t="s">
        <v>329</v>
      </c>
      <c r="E6" s="2402" t="s">
        <v>330</v>
      </c>
      <c r="F6" s="2403" t="s">
        <v>331</v>
      </c>
      <c r="G6" s="2403" t="s">
        <v>332</v>
      </c>
      <c r="H6" s="2404">
        <f>IF(H8=0,0,H7/H8*100)</f>
        <v>0</v>
      </c>
      <c r="I6" s="2404">
        <f>IF(I8=0,0,I7/I8*100)</f>
        <v>0</v>
      </c>
      <c r="J6" s="2404">
        <f>IF(J8=0,0,J7/J8*100)</f>
        <v>0</v>
      </c>
      <c r="K6" s="2404">
        <f>IF(K8=0,0,K7/K8*100)</f>
        <v>0</v>
      </c>
    </row>
    <row r="7" ht="23.25" customHeight="1">
      <c r="A7" s="2405"/>
      <c r="B7" s="2406"/>
      <c r="C7" s="2407"/>
      <c r="D7" s="2408"/>
      <c r="E7" s="2409" t="s">
        <v>333</v>
      </c>
      <c r="F7" s="2410" t="s">
        <v>334</v>
      </c>
      <c r="G7" s="2411" t="s">
        <v>335</v>
      </c>
      <c r="H7" s="2404">
        <v>0</v>
      </c>
      <c r="I7" s="2404">
        <f>J7</f>
        <v>-1543</v>
      </c>
      <c r="J7" s="2404">
        <f>H7-K7</f>
        <v>-1543</v>
      </c>
      <c r="K7" s="2404">
        <v>1543</v>
      </c>
    </row>
    <row r="8" ht="23.25" customHeight="1">
      <c r="A8" s="2412"/>
      <c r="B8" s="2413"/>
      <c r="C8" s="2414"/>
      <c r="D8" s="2415"/>
      <c r="E8" s="2416" t="s">
        <v>336</v>
      </c>
      <c r="F8" s="2417" t="s">
        <v>337</v>
      </c>
      <c r="G8" s="2418" t="s">
        <v>338</v>
      </c>
      <c r="H8" s="2419">
        <f>IF(H10=0,0,H9/H10*100)</f>
        <v>0</v>
      </c>
      <c r="I8" s="2419">
        <f>IF(I10=0,0,I9/I10*100)</f>
        <v>0</v>
      </c>
      <c r="J8" s="2419">
        <f>IF(J10=0,0,J9/J10*100)</f>
        <v>0</v>
      </c>
      <c r="K8" s="2419">
        <f>IF(K10=0,0,K9/K10*100)</f>
        <v>0</v>
      </c>
    </row>
    <row r="9" ht="23.25" customHeight="1">
      <c r="A9" s="2420"/>
      <c r="B9" s="2421"/>
      <c r="C9" s="2422"/>
      <c r="D9" s="2423"/>
      <c r="E9" s="2424" t="s">
        <v>339</v>
      </c>
      <c r="F9" s="2425" t="s">
        <v>340</v>
      </c>
      <c r="G9" s="2426" t="s">
        <v>335</v>
      </c>
      <c r="H9" s="2404">
        <v>1082</v>
      </c>
      <c r="I9" s="2404">
        <f>J9</f>
        <v>194</v>
      </c>
      <c r="J9" s="2404">
        <f>H9-K9</f>
        <v>194</v>
      </c>
      <c r="K9" s="2404">
        <v>888</v>
      </c>
    </row>
    <row r="10" ht="23.25" customHeight="1">
      <c r="A10" s="2427"/>
      <c r="B10" s="2428"/>
      <c r="C10" s="2429"/>
      <c r="D10" s="2430"/>
      <c r="E10" s="2431" t="s">
        <v>341</v>
      </c>
      <c r="F10" s="2432" t="s">
        <v>342</v>
      </c>
      <c r="G10" s="2433" t="s">
        <v>343</v>
      </c>
      <c r="H10" s="2404">
        <v>0</v>
      </c>
      <c r="I10" s="2404">
        <f>J10</f>
        <v>0</v>
      </c>
      <c r="J10" s="2404">
        <f>H10-K10</f>
        <v>0</v>
      </c>
      <c r="K10" s="2404">
        <v>0</v>
      </c>
    </row>
    <row r="11" ht="23.25" customHeight="1">
      <c r="A11" s="2434"/>
      <c r="B11" s="2435"/>
      <c r="C11" s="2436"/>
      <c r="D11" s="2437" t="s">
        <v>344</v>
      </c>
      <c r="E11" s="2438" t="s">
        <v>345</v>
      </c>
      <c r="F11" s="2439" t="s">
        <v>346</v>
      </c>
      <c r="G11" s="2439" t="s">
        <v>347</v>
      </c>
      <c r="H11" s="2404">
        <v>0</v>
      </c>
      <c r="I11" s="2404">
        <f>J11</f>
        <v>0</v>
      </c>
      <c r="J11" s="2404">
        <f>H11-K11</f>
        <v>0</v>
      </c>
      <c r="K11" s="2404">
        <v>0</v>
      </c>
    </row>
    <row r="12" ht="23.25" customHeight="1">
      <c r="A12" s="2440"/>
      <c r="B12" s="2441"/>
      <c r="C12" s="2442"/>
      <c r="D12" s="2443" t="s">
        <v>348</v>
      </c>
      <c r="E12" s="2444" t="s">
        <v>348</v>
      </c>
      <c r="F12" s="2445" t="s">
        <v>349</v>
      </c>
      <c r="G12" s="2445" t="s">
        <v>350</v>
      </c>
      <c r="H12" s="2419">
        <f>IF(H6=0,0,H11/H6*100-100)</f>
        <v>0</v>
      </c>
      <c r="I12" s="2419">
        <f>IF(I6=0,0,I11/I6*100-100)</f>
        <v>0</v>
      </c>
      <c r="J12" s="2419">
        <f>IF(J6=0,0,J11/J6*100-100)</f>
        <v>0</v>
      </c>
      <c r="K12" s="2419">
        <f>IF(K6=0,0,K11/K6*100-100)</f>
        <v>0</v>
      </c>
    </row>
    <row r="13" ht="23.25" customHeight="1">
      <c r="A13" s="2446"/>
      <c r="B13" s="2447"/>
      <c r="C13" s="2448" t="s">
        <v>351</v>
      </c>
      <c r="D13" s="2449" t="s">
        <v>329</v>
      </c>
      <c r="E13" s="2402" t="s">
        <v>330</v>
      </c>
      <c r="F13" s="2403" t="s">
        <v>352</v>
      </c>
      <c r="G13" s="2403" t="s">
        <v>353</v>
      </c>
      <c r="H13" s="2404">
        <f>H6*(H14/100+1)</f>
        <v>0</v>
      </c>
      <c r="I13" s="2404">
        <f>I6*(I14/100+1)</f>
        <v>0</v>
      </c>
      <c r="J13" s="2404">
        <f>J6*(J14/100+1)</f>
        <v>0</v>
      </c>
      <c r="K13" s="2404">
        <f>K6*(K14/100+1)</f>
        <v>0</v>
      </c>
    </row>
    <row r="14" ht="23.25" customHeight="1">
      <c r="A14" s="2450"/>
      <c r="B14" s="2451"/>
      <c r="C14" s="2452"/>
      <c r="D14" s="2453"/>
      <c r="E14" s="2454" t="s">
        <v>354</v>
      </c>
      <c r="F14" s="2455" t="s">
        <v>355</v>
      </c>
      <c r="G14" s="2456" t="s">
        <v>356</v>
      </c>
      <c r="H14" s="2419">
        <v>86.33</v>
      </c>
      <c r="I14" s="2419">
        <v>297</v>
      </c>
      <c r="J14" s="2419">
        <v>0</v>
      </c>
      <c r="K14" s="2419">
        <v>0</v>
      </c>
    </row>
    <row r="15" ht="23.25" customHeight="1">
      <c r="A15" s="2457"/>
      <c r="B15" s="2458"/>
      <c r="C15" s="2459"/>
      <c r="D15" s="2460"/>
      <c r="E15" s="2461" t="s">
        <v>357</v>
      </c>
      <c r="F15" s="2462" t="s">
        <v>358</v>
      </c>
      <c r="G15" s="2463" t="s">
        <v>359</v>
      </c>
      <c r="H15" s="2404">
        <v>0</v>
      </c>
      <c r="I15" s="2404">
        <f>J15</f>
        <v>0</v>
      </c>
      <c r="J15" s="2404">
        <f>H15-K15</f>
        <v>0</v>
      </c>
      <c r="K15" s="2404">
        <v>0</v>
      </c>
    </row>
    <row r="16" ht="23.25" customHeight="1">
      <c r="A16" s="2464"/>
      <c r="B16" s="2465"/>
      <c r="C16" s="2466"/>
      <c r="D16" s="2467" t="s">
        <v>344</v>
      </c>
      <c r="E16" s="2438" t="s">
        <v>345</v>
      </c>
      <c r="F16" s="2439" t="s">
        <v>360</v>
      </c>
      <c r="G16" s="2439" t="s">
        <v>347</v>
      </c>
      <c r="H16" s="2404">
        <v>0</v>
      </c>
      <c r="I16" s="2404">
        <f>J16</f>
        <v>-2105</v>
      </c>
      <c r="J16" s="2404">
        <f>H16-K16</f>
        <v>-2105</v>
      </c>
      <c r="K16" s="2404">
        <v>2105</v>
      </c>
    </row>
    <row r="17" ht="23.25" customHeight="1">
      <c r="A17" s="2468"/>
      <c r="B17" s="2469"/>
      <c r="C17" s="2470"/>
      <c r="D17" s="2471" t="s">
        <v>348</v>
      </c>
      <c r="E17" s="2444" t="s">
        <v>348</v>
      </c>
      <c r="F17" s="2445" t="s">
        <v>361</v>
      </c>
      <c r="G17" s="2445" t="s">
        <v>362</v>
      </c>
      <c r="H17" s="2419">
        <f>IF(H13=0,0,H16/H13*100-100)</f>
        <v>0</v>
      </c>
      <c r="I17" s="2419">
        <f>IF(I13=0,0,I16/I13*100-100)</f>
        <v>0</v>
      </c>
      <c r="J17" s="2419">
        <f>IF(J13=0,0,J16/J13*100-100)</f>
        <v>0</v>
      </c>
      <c r="K17" s="2419">
        <f>IF(K13=0,0,K16/K13*100-100)</f>
        <v>0</v>
      </c>
    </row>
    <row r="18" ht="23.25" customHeight="1">
      <c r="A18" s="2472"/>
      <c r="B18" s="2473" t="s">
        <v>363</v>
      </c>
      <c r="C18" s="2474" t="s">
        <v>328</v>
      </c>
      <c r="D18" s="2475" t="s">
        <v>329</v>
      </c>
      <c r="E18" s="2402" t="s">
        <v>330</v>
      </c>
      <c r="F18" s="2403" t="s">
        <v>364</v>
      </c>
      <c r="G18" s="2403" t="s">
        <v>365</v>
      </c>
      <c r="H18" s="2419">
        <f>IF(H20=0,0,H19/H20*100)</f>
        <v>0</v>
      </c>
      <c r="I18" s="2419">
        <f>IF(I20=0,0,I19/I20*100)</f>
        <v>0</v>
      </c>
      <c r="J18" s="2419">
        <f>IF(J20=0,0,J19/J20*100)</f>
        <v>0</v>
      </c>
      <c r="K18" s="2419">
        <f>IF(K20=0,0,K19/K20*100)</f>
        <v>0</v>
      </c>
    </row>
    <row r="19" ht="23.25" customHeight="1">
      <c r="A19" s="2476"/>
      <c r="B19" s="2477"/>
      <c r="C19" s="2478"/>
      <c r="D19" s="2479"/>
      <c r="E19" s="2480" t="s">
        <v>366</v>
      </c>
      <c r="F19" s="2481" t="s">
        <v>367</v>
      </c>
      <c r="G19" s="2482" t="s">
        <v>368</v>
      </c>
      <c r="H19" s="2419">
        <v>0</v>
      </c>
      <c r="I19" s="2419">
        <v>0</v>
      </c>
      <c r="J19" s="2419">
        <f>H19-K19</f>
        <v>0</v>
      </c>
      <c r="K19" s="2419">
        <v>0</v>
      </c>
    </row>
    <row r="20" ht="23.25" customHeight="1">
      <c r="A20" s="2483"/>
      <c r="B20" s="2484"/>
      <c r="C20" s="2485"/>
      <c r="D20" s="2486"/>
      <c r="E20" s="2487" t="s">
        <v>369</v>
      </c>
      <c r="F20" s="2488" t="s">
        <v>370</v>
      </c>
      <c r="G20" s="2489" t="s">
        <v>371</v>
      </c>
      <c r="H20" s="2419">
        <f>IF(H22=0,0,H21/H22*100)</f>
        <v>0</v>
      </c>
      <c r="I20" s="2419">
        <f>IF(I22=0,0,I21/I22*100)</f>
        <v>0</v>
      </c>
      <c r="J20" s="2419">
        <f>IF(J22=0,0,J21/J22*100)</f>
        <v>0</v>
      </c>
      <c r="K20" s="2419">
        <f>IF(K22=0,0,K21/K22*100)</f>
        <v>0</v>
      </c>
    </row>
    <row r="21" ht="23.25" customHeight="1">
      <c r="A21" s="2490"/>
      <c r="B21" s="2491"/>
      <c r="C21" s="2492"/>
      <c r="D21" s="2493"/>
      <c r="E21" s="2494" t="s">
        <v>372</v>
      </c>
      <c r="F21" s="2495" t="s">
        <v>373</v>
      </c>
      <c r="G21" s="2496" t="s">
        <v>368</v>
      </c>
      <c r="H21" s="2419">
        <v>0</v>
      </c>
      <c r="I21" s="2419">
        <v>0</v>
      </c>
      <c r="J21" s="2419">
        <f>H21-K21</f>
        <v>0</v>
      </c>
      <c r="K21" s="2419">
        <v>0</v>
      </c>
    </row>
    <row r="22" ht="23.25" customHeight="1">
      <c r="A22" s="2497"/>
      <c r="B22" s="2498"/>
      <c r="C22" s="2499"/>
      <c r="D22" s="2500"/>
      <c r="E22" s="2501" t="s">
        <v>374</v>
      </c>
      <c r="F22" s="2502" t="s">
        <v>375</v>
      </c>
      <c r="G22" s="2503" t="s">
        <v>343</v>
      </c>
      <c r="H22" s="2419">
        <v>0</v>
      </c>
      <c r="I22" s="2419">
        <v>51940000</v>
      </c>
      <c r="J22" s="2419">
        <f>H22-K22</f>
        <v>-66770000</v>
      </c>
      <c r="K22" s="2419">
        <v>66770000</v>
      </c>
    </row>
    <row r="23" ht="23.25" customHeight="1">
      <c r="A23" s="2504"/>
      <c r="B23" s="2505"/>
      <c r="C23" s="2506"/>
      <c r="D23" s="2507" t="s">
        <v>344</v>
      </c>
      <c r="E23" s="2438" t="s">
        <v>345</v>
      </c>
      <c r="F23" s="2439" t="s">
        <v>376</v>
      </c>
      <c r="G23" s="2439" t="s">
        <v>377</v>
      </c>
      <c r="H23" s="2419">
        <v>0</v>
      </c>
      <c r="I23" s="2419">
        <v>0</v>
      </c>
      <c r="J23" s="2419">
        <f>H23-K23</f>
        <v>0</v>
      </c>
      <c r="K23" s="2419">
        <v>0</v>
      </c>
    </row>
    <row r="24" ht="23.25" customHeight="1">
      <c r="A24" s="2508"/>
      <c r="B24" s="2509"/>
      <c r="C24" s="2510"/>
      <c r="D24" s="2511" t="s">
        <v>348</v>
      </c>
      <c r="E24" s="2444" t="s">
        <v>348</v>
      </c>
      <c r="F24" s="2445" t="s">
        <v>378</v>
      </c>
      <c r="G24" s="2445" t="s">
        <v>379</v>
      </c>
      <c r="H24" s="2419">
        <f>IF(H18=0,0,H23/H18*100-100)</f>
        <v>0</v>
      </c>
      <c r="I24" s="2419">
        <f>IF(I18=0,0,I23/I18*100-100)</f>
        <v>0</v>
      </c>
      <c r="J24" s="2419">
        <f>IF(J18=0,0,J23/J18*100-100)</f>
        <v>0</v>
      </c>
      <c r="K24" s="2419">
        <f>IF(K18=0,0,K23/K18*100-100)</f>
        <v>0</v>
      </c>
    </row>
    <row r="25" ht="23.25" customHeight="1">
      <c r="A25" s="2512"/>
      <c r="B25" s="2513"/>
      <c r="C25" s="2514" t="s">
        <v>351</v>
      </c>
      <c r="D25" s="2515" t="s">
        <v>329</v>
      </c>
      <c r="E25" s="2402" t="s">
        <v>330</v>
      </c>
      <c r="F25" s="2403" t="s">
        <v>380</v>
      </c>
      <c r="G25" s="2403" t="s">
        <v>381</v>
      </c>
      <c r="H25" s="2419">
        <f>H18*(H26/100+1)</f>
        <v>0</v>
      </c>
      <c r="I25" s="2419">
        <f>I18*(I26/100+1)</f>
        <v>0</v>
      </c>
      <c r="J25" s="2419">
        <f>J18*(J26/100+1)</f>
        <v>0</v>
      </c>
      <c r="K25" s="2419">
        <f>K18*(K26/100+1)</f>
        <v>0</v>
      </c>
    </row>
    <row r="26" ht="23.25" customHeight="1">
      <c r="A26" s="2516"/>
      <c r="B26" s="2517"/>
      <c r="C26" s="2518"/>
      <c r="D26" s="2519"/>
      <c r="E26" s="2520" t="s">
        <v>382</v>
      </c>
      <c r="F26" s="2521" t="s">
        <v>383</v>
      </c>
      <c r="G26" s="2522" t="s">
        <v>384</v>
      </c>
      <c r="H26" s="2419">
        <v>105.31</v>
      </c>
      <c r="I26" s="2419">
        <v>0</v>
      </c>
      <c r="J26" s="2419">
        <v>131.19</v>
      </c>
      <c r="K26" s="2419">
        <v>93.74</v>
      </c>
    </row>
    <row r="27" ht="23.25" customHeight="1">
      <c r="A27" s="2523"/>
      <c r="B27" s="2524"/>
      <c r="C27" s="2525"/>
      <c r="D27" s="2526"/>
      <c r="E27" s="2527" t="s">
        <v>385</v>
      </c>
      <c r="F27" s="2528" t="s">
        <v>386</v>
      </c>
      <c r="G27" s="2529" t="s">
        <v>387</v>
      </c>
      <c r="H27" s="2419">
        <v>0</v>
      </c>
      <c r="I27" s="2419">
        <v>0</v>
      </c>
      <c r="J27" s="2419">
        <f>H27-K27</f>
        <v>0</v>
      </c>
      <c r="K27" s="2419">
        <v>0</v>
      </c>
    </row>
    <row r="28" ht="23.25" customHeight="1">
      <c r="A28" s="2530"/>
      <c r="B28" s="2531"/>
      <c r="C28" s="2532"/>
      <c r="D28" s="2533" t="s">
        <v>344</v>
      </c>
      <c r="E28" s="2438" t="s">
        <v>345</v>
      </c>
      <c r="F28" s="2439" t="s">
        <v>388</v>
      </c>
      <c r="G28" s="2439" t="s">
        <v>347</v>
      </c>
      <c r="H28" s="2419">
        <v>0</v>
      </c>
      <c r="I28" s="2419">
        <v>0</v>
      </c>
      <c r="J28" s="2419">
        <f>H28-K28</f>
        <v>0</v>
      </c>
      <c r="K28" s="2419">
        <v>0</v>
      </c>
    </row>
    <row r="29" ht="23.25" customHeight="1">
      <c r="A29" s="2534"/>
      <c r="B29" s="2535"/>
      <c r="C29" s="2536"/>
      <c r="D29" s="2537" t="s">
        <v>348</v>
      </c>
      <c r="E29" s="2444" t="s">
        <v>348</v>
      </c>
      <c r="F29" s="2445" t="s">
        <v>389</v>
      </c>
      <c r="G29" s="2445" t="s">
        <v>390</v>
      </c>
      <c r="H29" s="2419">
        <f>IF(H25=0,0,H28/H25*100-100)</f>
        <v>0</v>
      </c>
      <c r="I29" s="2419">
        <f>IF(I25=0,0,I28/I25*100-100)</f>
        <v>0</v>
      </c>
      <c r="J29" s="2419">
        <f>IF(J25=0,0,J28/J25*100-100)</f>
        <v>0</v>
      </c>
      <c r="K29" s="2419">
        <f>IF(K25=0,0,K28/K25*100-100)</f>
        <v>0</v>
      </c>
    </row>
    <row r="30" ht="23.25" customHeight="1">
      <c r="A30" s="2538"/>
      <c r="B30" s="2539" t="s">
        <v>391</v>
      </c>
      <c r="C30" s="2540" t="s">
        <v>328</v>
      </c>
      <c r="D30" s="2541" t="s">
        <v>329</v>
      </c>
      <c r="E30" s="2542" t="s">
        <v>330</v>
      </c>
      <c r="F30" s="2403" t="s">
        <v>392</v>
      </c>
      <c r="G30" s="2403" t="s">
        <v>393</v>
      </c>
      <c r="H30" s="2419">
        <f>IF(H6=0,0,H18/H6)</f>
        <v>0</v>
      </c>
      <c r="I30" s="2419">
        <f>IF(I6=0,0,I18/I6)</f>
        <v>0</v>
      </c>
      <c r="J30" s="2419">
        <f>IF(J6=0,0,J18/J6)</f>
        <v>0</v>
      </c>
      <c r="K30" s="2419">
        <f>IF(K6=0,0,K18/K6)</f>
        <v>0</v>
      </c>
    </row>
    <row r="31" ht="23.25" customHeight="1">
      <c r="A31" s="2543"/>
      <c r="B31" s="2544"/>
      <c r="C31" s="2545"/>
      <c r="D31" s="2546" t="s">
        <v>344</v>
      </c>
      <c r="E31" s="2438" t="s">
        <v>345</v>
      </c>
      <c r="F31" s="2439" t="s">
        <v>394</v>
      </c>
      <c r="G31" s="2439" t="s">
        <v>395</v>
      </c>
      <c r="H31" s="2419">
        <f>IF(H11=0,0,H23/H11)</f>
        <v>0</v>
      </c>
      <c r="I31" s="2419">
        <f>IF(I11=0,0,I23/I11)</f>
        <v>0</v>
      </c>
      <c r="J31" s="2419">
        <f>IF(J11=0,0,J23/J11)</f>
        <v>0</v>
      </c>
      <c r="K31" s="2419">
        <f>IF(K11=0,0,K23/K11)</f>
        <v>0</v>
      </c>
    </row>
    <row r="32" ht="23.25" customHeight="1">
      <c r="A32" s="2547"/>
      <c r="B32" s="2548"/>
      <c r="C32" s="2549"/>
      <c r="D32" s="2550" t="s">
        <v>348</v>
      </c>
      <c r="E32" s="2444" t="s">
        <v>348</v>
      </c>
      <c r="F32" s="2445" t="s">
        <v>396</v>
      </c>
      <c r="G32" s="2445" t="s">
        <v>397</v>
      </c>
      <c r="H32" s="2419">
        <f>IF(H30=0,0,H31/H30*100-100)</f>
        <v>0</v>
      </c>
      <c r="I32" s="2419">
        <f>IF(I30=0,0,I31/I30*100-100)</f>
        <v>0</v>
      </c>
      <c r="J32" s="2419">
        <f>IF(J30=0,0,J31/J30*100-100)</f>
        <v>0</v>
      </c>
      <c r="K32" s="2419">
        <f>IF(K30=0,0,K31/K30*100-100)</f>
        <v>0</v>
      </c>
    </row>
    <row r="33" ht="23.25" customHeight="1">
      <c r="A33" s="2551"/>
      <c r="B33" s="2552"/>
      <c r="C33" s="2553" t="s">
        <v>351</v>
      </c>
      <c r="D33" s="2554" t="s">
        <v>329</v>
      </c>
      <c r="E33" s="2542" t="s">
        <v>330</v>
      </c>
      <c r="F33" s="2403" t="s">
        <v>398</v>
      </c>
      <c r="G33" s="2403" t="s">
        <v>399</v>
      </c>
      <c r="H33" s="2419">
        <f>IF(H13=0,0,H25/H13)</f>
        <v>0</v>
      </c>
      <c r="I33" s="2419">
        <f>IF(I13=0,0,I25/I13)</f>
        <v>0</v>
      </c>
      <c r="J33" s="2419">
        <f>IF(J13=0,0,J25/J13)</f>
        <v>0</v>
      </c>
      <c r="K33" s="2419">
        <f>IF(K13=0,0,K25/K13)</f>
        <v>0</v>
      </c>
    </row>
    <row r="34" ht="23.25" customHeight="1">
      <c r="A34" s="2555"/>
      <c r="B34" s="2556"/>
      <c r="C34" s="2557"/>
      <c r="D34" s="2558" t="s">
        <v>344</v>
      </c>
      <c r="E34" s="2438" t="s">
        <v>345</v>
      </c>
      <c r="F34" s="2439" t="s">
        <v>400</v>
      </c>
      <c r="G34" s="2439" t="s">
        <v>401</v>
      </c>
      <c r="H34" s="2419">
        <f>IF(H16=0,0,H28/H16)</f>
        <v>0</v>
      </c>
      <c r="I34" s="2419">
        <f>IF(I16=0,0,I28/I16)</f>
        <v>0</v>
      </c>
      <c r="J34" s="2419">
        <f>IF(J16=0,0,J28/J16)</f>
        <v>0</v>
      </c>
      <c r="K34" s="2419">
        <f>IF(K16=0,0,K28/K16)</f>
        <v>0</v>
      </c>
    </row>
    <row r="35" ht="23.25" customHeight="1">
      <c r="A35" s="2559"/>
      <c r="B35" s="2560"/>
      <c r="C35" s="2561"/>
      <c r="D35" s="2562" t="s">
        <v>348</v>
      </c>
      <c r="E35" s="2444" t="s">
        <v>348</v>
      </c>
      <c r="F35" s="2445" t="s">
        <v>402</v>
      </c>
      <c r="G35" s="2445" t="s">
        <v>403</v>
      </c>
      <c r="H35" s="2419">
        <f>IF(H33=0,0,H34/H33*100-100)</f>
        <v>0</v>
      </c>
      <c r="I35" s="2419">
        <f>IF(I33=0,0,I34/I33*100-100)</f>
        <v>0</v>
      </c>
      <c r="J35" s="2419">
        <f>IF(J33=0,0,J34/J33*100-100)</f>
        <v>0</v>
      </c>
      <c r="K35" s="2419">
        <f>IF(K33=0,0,K34/K33*100-100)</f>
        <v>0</v>
      </c>
    </row>
    <row r="36" ht="23.25" customHeight="1">
      <c r="A36" s="2563"/>
      <c r="B36" s="2564" t="s">
        <v>404</v>
      </c>
      <c r="C36" s="2565" t="s">
        <v>328</v>
      </c>
      <c r="D36" s="2566" t="s">
        <v>344</v>
      </c>
      <c r="E36" s="2567" t="s">
        <v>405</v>
      </c>
      <c r="F36" s="2568" t="s">
        <v>406</v>
      </c>
      <c r="G36" s="2569" t="s">
        <v>377</v>
      </c>
      <c r="H36" s="2570" t="s">
        <v>70</v>
      </c>
      <c r="I36" s="2419">
        <v>0</v>
      </c>
      <c r="J36" s="2571" t="s">
        <v>70</v>
      </c>
      <c r="K36" s="2572" t="s">
        <v>70</v>
      </c>
    </row>
    <row r="37" ht="23.25" customHeight="1">
      <c r="A37" s="2573"/>
      <c r="B37" s="2574"/>
      <c r="C37" s="2575"/>
      <c r="D37" s="2576"/>
      <c r="E37" s="2577" t="s">
        <v>407</v>
      </c>
      <c r="F37" s="2578" t="s">
        <v>408</v>
      </c>
      <c r="G37" s="2579" t="s">
        <v>377</v>
      </c>
      <c r="H37" s="2580" t="s">
        <v>70</v>
      </c>
      <c r="I37" s="2581" t="s">
        <v>70</v>
      </c>
      <c r="J37" s="2419">
        <v>0</v>
      </c>
      <c r="K37" s="2419">
        <v>0</v>
      </c>
    </row>
    <row r="38" ht="23.25" customHeight="1">
      <c r="A38" s="2582"/>
      <c r="B38" s="2583"/>
      <c r="C38" s="2584" t="s">
        <v>351</v>
      </c>
      <c r="D38" s="2585" t="s">
        <v>344</v>
      </c>
      <c r="E38" s="2586" t="s">
        <v>409</v>
      </c>
      <c r="F38" s="2587" t="s">
        <v>410</v>
      </c>
      <c r="G38" s="2588" t="s">
        <v>347</v>
      </c>
      <c r="H38" s="2589" t="s">
        <v>70</v>
      </c>
      <c r="I38" s="2419">
        <v>0</v>
      </c>
      <c r="J38" s="2590" t="s">
        <v>70</v>
      </c>
      <c r="K38" s="2591" t="s">
        <v>70</v>
      </c>
    </row>
    <row r="39" ht="23.25" customHeight="1">
      <c r="A39" s="2592"/>
      <c r="B39" s="2593"/>
      <c r="C39" s="2594"/>
      <c r="D39" s="2595"/>
      <c r="E39" s="2596" t="s">
        <v>411</v>
      </c>
      <c r="F39" s="2597" t="s">
        <v>412</v>
      </c>
      <c r="G39" s="2598" t="s">
        <v>347</v>
      </c>
      <c r="H39" s="2599" t="s">
        <v>70</v>
      </c>
      <c r="I39" s="2600" t="s">
        <v>70</v>
      </c>
      <c r="J39" s="2419">
        <v>0</v>
      </c>
      <c r="K39" s="2419">
        <v>20</v>
      </c>
    </row>
    <row r="40" ht="23.25" customHeight="1">
      <c r="A40" s="2601"/>
      <c r="B40" s="2602" t="s">
        <v>413</v>
      </c>
      <c r="C40" s="2603" t="s">
        <v>328</v>
      </c>
      <c r="D40" s="2604" t="s">
        <v>329</v>
      </c>
      <c r="E40" s="2542" t="s">
        <v>330</v>
      </c>
      <c r="F40" s="2403" t="s">
        <v>414</v>
      </c>
      <c r="G40" s="2403" t="s">
        <v>415</v>
      </c>
      <c r="H40" s="2419">
        <f>I40+J40+K40</f>
        <v>0</v>
      </c>
      <c r="I40" s="2419">
        <f>I18*I36/100</f>
        <v>0</v>
      </c>
      <c r="J40" s="2419">
        <f>J18*J37/100</f>
        <v>0</v>
      </c>
      <c r="K40" s="2419">
        <f>K18*K37/100</f>
        <v>0</v>
      </c>
    </row>
    <row r="41" ht="23.25" customHeight="1">
      <c r="A41" s="2605"/>
      <c r="B41" s="2606"/>
      <c r="C41" s="2607"/>
      <c r="D41" s="2608" t="s">
        <v>344</v>
      </c>
      <c r="E41" s="2438" t="s">
        <v>345</v>
      </c>
      <c r="F41" s="2439" t="s">
        <v>416</v>
      </c>
      <c r="G41" s="2439" t="s">
        <v>417</v>
      </c>
      <c r="H41" s="2419">
        <v>0</v>
      </c>
      <c r="I41" s="2609" t="s">
        <v>70</v>
      </c>
      <c r="J41" s="2610" t="s">
        <v>70</v>
      </c>
      <c r="K41" s="2611" t="s">
        <v>70</v>
      </c>
    </row>
    <row r="42" ht="23.25" customHeight="1">
      <c r="A42" s="2612"/>
      <c r="B42" s="2613"/>
      <c r="C42" s="2614"/>
      <c r="D42" s="2615" t="s">
        <v>348</v>
      </c>
      <c r="E42" s="2444" t="s">
        <v>348</v>
      </c>
      <c r="F42" s="2445" t="s">
        <v>418</v>
      </c>
      <c r="G42" s="2445" t="s">
        <v>419</v>
      </c>
      <c r="H42" s="2419">
        <f>IF(H40=0,0,H41/H40*100-100)</f>
        <v>0</v>
      </c>
      <c r="I42" s="2616" t="s">
        <v>70</v>
      </c>
      <c r="J42" s="2617" t="s">
        <v>70</v>
      </c>
      <c r="K42" s="2618" t="s">
        <v>70</v>
      </c>
    </row>
    <row r="43" ht="23.25" customHeight="1">
      <c r="A43" s="2619"/>
      <c r="B43" s="2620"/>
      <c r="C43" s="2621" t="s">
        <v>351</v>
      </c>
      <c r="D43" s="2622" t="s">
        <v>329</v>
      </c>
      <c r="E43" s="2542" t="s">
        <v>330</v>
      </c>
      <c r="F43" s="2403" t="s">
        <v>420</v>
      </c>
      <c r="G43" s="2403" t="s">
        <v>421</v>
      </c>
      <c r="H43" s="2419">
        <f>I43+J43+K43</f>
        <v>0</v>
      </c>
      <c r="I43" s="2419">
        <f>I25*I38/100</f>
        <v>0</v>
      </c>
      <c r="J43" s="2419">
        <f>J25*J39/100</f>
        <v>0</v>
      </c>
      <c r="K43" s="2419">
        <f>K25*K39/100</f>
        <v>0</v>
      </c>
    </row>
    <row r="44" ht="23.25" customHeight="1">
      <c r="A44" s="2623"/>
      <c r="B44" s="2624"/>
      <c r="C44" s="2625"/>
      <c r="D44" s="2626" t="s">
        <v>344</v>
      </c>
      <c r="E44" s="2438" t="s">
        <v>345</v>
      </c>
      <c r="F44" s="2439" t="s">
        <v>422</v>
      </c>
      <c r="G44" s="2439" t="s">
        <v>417</v>
      </c>
      <c r="H44" s="2419">
        <v>32329055.29</v>
      </c>
      <c r="I44" s="2627" t="s">
        <v>70</v>
      </c>
      <c r="J44" s="2628" t="s">
        <v>70</v>
      </c>
      <c r="K44" s="2629" t="s">
        <v>70</v>
      </c>
    </row>
    <row r="45" ht="23.25" customHeight="1">
      <c r="A45" s="2630"/>
      <c r="B45" s="2631"/>
      <c r="C45" s="2632"/>
      <c r="D45" s="2633" t="s">
        <v>348</v>
      </c>
      <c r="E45" s="2444" t="s">
        <v>348</v>
      </c>
      <c r="F45" s="2445" t="s">
        <v>423</v>
      </c>
      <c r="G45" s="2445" t="s">
        <v>424</v>
      </c>
      <c r="H45" s="2419">
        <f>IF(H43=0,0,H44/H43*100-100)</f>
        <v>0</v>
      </c>
      <c r="I45" s="2634" t="s">
        <v>70</v>
      </c>
      <c r="J45" s="2635" t="s">
        <v>70</v>
      </c>
      <c r="K45" s="2636" t="s">
        <v>70</v>
      </c>
    </row>
    <row r="46" ht="23.25" customHeight="1">
      <c r="A46" s="2637"/>
      <c r="B46" s="2638" t="s">
        <v>425</v>
      </c>
      <c r="C46" s="2639" t="s">
        <v>328</v>
      </c>
      <c r="D46" s="2640" t="s">
        <v>329</v>
      </c>
      <c r="E46" s="2402" t="s">
        <v>330</v>
      </c>
      <c r="F46" s="2403" t="s">
        <v>426</v>
      </c>
      <c r="G46" s="2403" t="s">
        <v>427</v>
      </c>
      <c r="H46" s="2419">
        <v>0</v>
      </c>
      <c r="I46" s="2641" t="s">
        <v>70</v>
      </c>
      <c r="J46" s="2642" t="s">
        <v>70</v>
      </c>
      <c r="K46" s="2643" t="s">
        <v>70</v>
      </c>
    </row>
    <row r="47" ht="23.25" customHeight="1">
      <c r="A47" s="2644"/>
      <c r="B47" s="2645"/>
      <c r="C47" s="2646"/>
      <c r="D47" s="2647"/>
      <c r="E47" s="2648" t="s">
        <v>428</v>
      </c>
      <c r="F47" s="2649" t="s">
        <v>429</v>
      </c>
      <c r="G47" s="2650" t="s">
        <v>430</v>
      </c>
      <c r="H47" s="2419">
        <f>IF(H48=0,0,H50/H48)*100</f>
        <v>0</v>
      </c>
      <c r="I47" s="2651" t="s">
        <v>70</v>
      </c>
      <c r="J47" s="2652" t="s">
        <v>70</v>
      </c>
      <c r="K47" s="2653" t="s">
        <v>70</v>
      </c>
    </row>
    <row r="48" ht="23.25" customHeight="1">
      <c r="A48" s="2654"/>
      <c r="B48" s="2655"/>
      <c r="C48" s="2656"/>
      <c r="D48" s="2657"/>
      <c r="E48" s="2658" t="s">
        <v>431</v>
      </c>
      <c r="F48" s="2659" t="s">
        <v>432</v>
      </c>
      <c r="G48" s="2660" t="s">
        <v>433</v>
      </c>
      <c r="H48" s="2419">
        <f>H49-H51-H52+H50</f>
        <v>0</v>
      </c>
      <c r="I48" s="2661" t="s">
        <v>70</v>
      </c>
      <c r="J48" s="2662" t="s">
        <v>70</v>
      </c>
      <c r="K48" s="2663" t="s">
        <v>70</v>
      </c>
    </row>
    <row r="49" ht="23.25" customHeight="1">
      <c r="A49" s="2664"/>
      <c r="B49" s="2665"/>
      <c r="C49" s="2666"/>
      <c r="D49" s="2667"/>
      <c r="E49" s="2668" t="s">
        <v>434</v>
      </c>
      <c r="F49" s="2669" t="s">
        <v>435</v>
      </c>
      <c r="G49" s="2670" t="s">
        <v>436</v>
      </c>
      <c r="H49" s="2419">
        <v>0</v>
      </c>
      <c r="I49" s="2671" t="s">
        <v>70</v>
      </c>
      <c r="J49" s="2672" t="s">
        <v>70</v>
      </c>
      <c r="K49" s="2673" t="s">
        <v>70</v>
      </c>
    </row>
    <row r="50" ht="23.25" customHeight="1">
      <c r="A50" s="2674"/>
      <c r="B50" s="2675"/>
      <c r="C50" s="2676"/>
      <c r="D50" s="2677"/>
      <c r="E50" s="2678" t="s">
        <v>437</v>
      </c>
      <c r="F50" s="2679" t="s">
        <v>438</v>
      </c>
      <c r="G50" s="2680" t="s">
        <v>439</v>
      </c>
      <c r="H50" s="2419">
        <v>0</v>
      </c>
      <c r="I50" s="2681" t="s">
        <v>70</v>
      </c>
      <c r="J50" s="2682" t="s">
        <v>70</v>
      </c>
      <c r="K50" s="2683" t="s">
        <v>70</v>
      </c>
    </row>
    <row r="51" ht="23.25" customHeight="1">
      <c r="A51" s="2684"/>
      <c r="B51" s="2685"/>
      <c r="C51" s="2686"/>
      <c r="D51" s="2687"/>
      <c r="E51" s="2688" t="s">
        <v>440</v>
      </c>
      <c r="F51" s="2689" t="s">
        <v>441</v>
      </c>
      <c r="G51" s="2690" t="s">
        <v>439</v>
      </c>
      <c r="H51" s="2419">
        <v>0</v>
      </c>
      <c r="I51" s="2691" t="s">
        <v>70</v>
      </c>
      <c r="J51" s="2692" t="s">
        <v>70</v>
      </c>
      <c r="K51" s="2693" t="s">
        <v>70</v>
      </c>
    </row>
    <row r="52" ht="23.25" customHeight="1">
      <c r="A52" s="2694"/>
      <c r="B52" s="2695"/>
      <c r="C52" s="2696"/>
      <c r="D52" s="2697"/>
      <c r="E52" s="2698" t="s">
        <v>442</v>
      </c>
      <c r="F52" s="2699" t="s">
        <v>443</v>
      </c>
      <c r="G52" s="2700" t="s">
        <v>439</v>
      </c>
      <c r="H52" s="2419">
        <v>0</v>
      </c>
      <c r="I52" s="2701" t="s">
        <v>70</v>
      </c>
      <c r="J52" s="2702" t="s">
        <v>70</v>
      </c>
      <c r="K52" s="2703" t="s">
        <v>70</v>
      </c>
    </row>
    <row r="53" ht="23.25" customHeight="1">
      <c r="A53" s="2704"/>
      <c r="B53" s="2705"/>
      <c r="C53" s="2706"/>
      <c r="D53" s="2707"/>
      <c r="E53" s="2708" t="s">
        <v>444</v>
      </c>
      <c r="F53" s="2709" t="s">
        <v>445</v>
      </c>
      <c r="G53" s="2710" t="s">
        <v>446</v>
      </c>
      <c r="H53" s="2711">
        <f>2.43</f>
        <v>2.43</v>
      </c>
      <c r="I53" s="2712" t="s">
        <v>70</v>
      </c>
      <c r="J53" s="2713" t="s">
        <v>70</v>
      </c>
      <c r="K53" s="2714" t="s">
        <v>70</v>
      </c>
    </row>
    <row r="54" ht="23.25" customHeight="1">
      <c r="A54" s="2715"/>
      <c r="B54" s="2716"/>
      <c r="C54" s="2717"/>
      <c r="D54" s="2718" t="s">
        <v>344</v>
      </c>
      <c r="E54" s="2438" t="s">
        <v>345</v>
      </c>
      <c r="F54" s="2439" t="s">
        <v>447</v>
      </c>
      <c r="G54" s="2439" t="s">
        <v>347</v>
      </c>
      <c r="H54" s="2419">
        <v>0</v>
      </c>
      <c r="I54" s="2719" t="s">
        <v>70</v>
      </c>
      <c r="J54" s="2720" t="s">
        <v>70</v>
      </c>
      <c r="K54" s="2721" t="s">
        <v>70</v>
      </c>
    </row>
    <row r="55" ht="23.25" customHeight="1">
      <c r="A55" s="2722"/>
      <c r="B55" s="2723"/>
      <c r="C55" s="2724"/>
      <c r="D55" s="2725" t="s">
        <v>348</v>
      </c>
      <c r="E55" s="2444" t="s">
        <v>348</v>
      </c>
      <c r="F55" s="2445" t="s">
        <v>448</v>
      </c>
      <c r="G55" s="2445" t="s">
        <v>449</v>
      </c>
      <c r="H55" s="2419">
        <f>IF(H46=0,0,H54*100/H46-100)</f>
        <v>0</v>
      </c>
      <c r="I55" s="2726" t="s">
        <v>70</v>
      </c>
      <c r="J55" s="2727" t="s">
        <v>70</v>
      </c>
      <c r="K55" s="2728" t="s">
        <v>70</v>
      </c>
    </row>
    <row r="56" ht="23.25" customHeight="1">
      <c r="A56" s="2729"/>
      <c r="B56" s="2730"/>
      <c r="C56" s="2731" t="s">
        <v>351</v>
      </c>
      <c r="D56" s="2732" t="s">
        <v>329</v>
      </c>
      <c r="E56" s="2542" t="s">
        <v>330</v>
      </c>
      <c r="F56" s="2403" t="s">
        <v>450</v>
      </c>
      <c r="G56" s="2403" t="s">
        <v>451</v>
      </c>
      <c r="H56" s="2419">
        <v>0</v>
      </c>
      <c r="I56" s="2733" t="s">
        <v>70</v>
      </c>
      <c r="J56" s="2734" t="s">
        <v>70</v>
      </c>
      <c r="K56" s="2735" t="s">
        <v>70</v>
      </c>
    </row>
    <row r="57" ht="23.25" customHeight="1">
      <c r="A57" s="2736"/>
      <c r="B57" s="2737"/>
      <c r="C57" s="2738"/>
      <c r="D57" s="2739" t="s">
        <v>344</v>
      </c>
      <c r="E57" s="2438" t="s">
        <v>345</v>
      </c>
      <c r="F57" s="2439" t="s">
        <v>452</v>
      </c>
      <c r="G57" s="2439" t="s">
        <v>347</v>
      </c>
      <c r="H57" s="2419">
        <v>0</v>
      </c>
      <c r="I57" s="2740" t="s">
        <v>70</v>
      </c>
      <c r="J57" s="2741" t="s">
        <v>70</v>
      </c>
      <c r="K57" s="2742" t="s">
        <v>70</v>
      </c>
    </row>
    <row r="58" ht="23.25" customHeight="1">
      <c r="A58" s="2743"/>
      <c r="B58" s="2744"/>
      <c r="C58" s="2745"/>
      <c r="D58" s="2746" t="s">
        <v>348</v>
      </c>
      <c r="E58" s="2444" t="s">
        <v>348</v>
      </c>
      <c r="F58" s="2445" t="s">
        <v>453</v>
      </c>
      <c r="G58" s="2445" t="s">
        <v>454</v>
      </c>
      <c r="H58" s="2419">
        <f>IF(H56=0,0,H57*100/H56-100)</f>
        <v>0</v>
      </c>
      <c r="I58" s="2747" t="s">
        <v>70</v>
      </c>
      <c r="J58" s="2748" t="s">
        <v>70</v>
      </c>
      <c r="K58" s="2749" t="s">
        <v>70</v>
      </c>
    </row>
    <row r="59" ht="23.25" customHeight="1">
      <c r="A59" s="2750"/>
      <c r="B59" s="2751" t="s">
        <v>455</v>
      </c>
      <c r="C59" s="2752" t="s">
        <v>328</v>
      </c>
      <c r="D59" s="2753" t="s">
        <v>329</v>
      </c>
      <c r="E59" s="2542" t="s">
        <v>330</v>
      </c>
      <c r="F59" s="2403" t="s">
        <v>456</v>
      </c>
      <c r="G59" s="2403" t="s">
        <v>457</v>
      </c>
      <c r="H59" s="2419">
        <f>H40-H46</f>
        <v>0</v>
      </c>
      <c r="I59" s="2754" t="s">
        <v>70</v>
      </c>
      <c r="J59" s="2755" t="s">
        <v>70</v>
      </c>
      <c r="K59" s="2756" t="s">
        <v>70</v>
      </c>
    </row>
    <row r="60" ht="23.25" customHeight="1">
      <c r="A60" s="2757"/>
      <c r="B60" s="2758"/>
      <c r="C60" s="2759"/>
      <c r="D60" s="2760" t="s">
        <v>344</v>
      </c>
      <c r="E60" s="2438" t="s">
        <v>345</v>
      </c>
      <c r="F60" s="2439" t="s">
        <v>458</v>
      </c>
      <c r="G60" s="2439" t="s">
        <v>347</v>
      </c>
      <c r="H60" s="2419">
        <v>0</v>
      </c>
      <c r="I60" s="2761" t="s">
        <v>70</v>
      </c>
      <c r="J60" s="2762" t="s">
        <v>70</v>
      </c>
      <c r="K60" s="2763" t="s">
        <v>70</v>
      </c>
    </row>
    <row r="61" ht="23.25" customHeight="1">
      <c r="A61" s="2764"/>
      <c r="B61" s="2765"/>
      <c r="C61" s="2766"/>
      <c r="D61" s="2767" t="s">
        <v>348</v>
      </c>
      <c r="E61" s="2444" t="s">
        <v>348</v>
      </c>
      <c r="F61" s="2445" t="s">
        <v>459</v>
      </c>
      <c r="G61" s="2445" t="s">
        <v>460</v>
      </c>
      <c r="H61" s="2419">
        <f>IF(H59=0,0,H60/H59-1)*100</f>
        <v>0</v>
      </c>
      <c r="I61" s="2768" t="s">
        <v>70</v>
      </c>
      <c r="J61" s="2769" t="s">
        <v>70</v>
      </c>
      <c r="K61" s="2770" t="s">
        <v>70</v>
      </c>
    </row>
    <row r="62" ht="23.25" customHeight="1">
      <c r="A62" s="2771"/>
      <c r="B62" s="2772"/>
      <c r="C62" s="2773" t="s">
        <v>351</v>
      </c>
      <c r="D62" s="2774" t="s">
        <v>329</v>
      </c>
      <c r="E62" s="2542" t="s">
        <v>330</v>
      </c>
      <c r="F62" s="2403" t="s">
        <v>461</v>
      </c>
      <c r="G62" s="2403" t="s">
        <v>462</v>
      </c>
      <c r="H62" s="2419">
        <f>H43-H56</f>
        <v>0</v>
      </c>
      <c r="I62" s="2775" t="s">
        <v>70</v>
      </c>
      <c r="J62" s="2776" t="s">
        <v>70</v>
      </c>
      <c r="K62" s="2777" t="s">
        <v>70</v>
      </c>
    </row>
    <row r="63" ht="23.25" customHeight="1">
      <c r="A63" s="2778"/>
      <c r="B63" s="2779"/>
      <c r="C63" s="2780"/>
      <c r="D63" s="2781" t="s">
        <v>344</v>
      </c>
      <c r="E63" s="2438" t="s">
        <v>345</v>
      </c>
      <c r="F63" s="2439" t="s">
        <v>463</v>
      </c>
      <c r="G63" s="2439" t="s">
        <v>347</v>
      </c>
      <c r="H63" s="2419">
        <v>0</v>
      </c>
      <c r="I63" s="2782" t="s">
        <v>70</v>
      </c>
      <c r="J63" s="2783" t="s">
        <v>70</v>
      </c>
      <c r="K63" s="2784" t="s">
        <v>70</v>
      </c>
    </row>
    <row r="64" ht="23.25" customHeight="1">
      <c r="A64" s="2785"/>
      <c r="B64" s="2786"/>
      <c r="C64" s="2787"/>
      <c r="D64" s="2788" t="s">
        <v>348</v>
      </c>
      <c r="E64" s="2444" t="s">
        <v>348</v>
      </c>
      <c r="F64" s="2445" t="s">
        <v>464</v>
      </c>
      <c r="G64" s="2445" t="s">
        <v>465</v>
      </c>
      <c r="H64" s="2419">
        <f>IF(H62=0,0,H63/H62-1)*100</f>
        <v>0</v>
      </c>
      <c r="I64" s="2789" t="s">
        <v>70</v>
      </c>
      <c r="J64" s="2790" t="s">
        <v>70</v>
      </c>
      <c r="K64" s="2791" t="s">
        <v>70</v>
      </c>
    </row>
    <row r="65" ht="23.25" customHeight="1">
      <c r="A65" s="2792"/>
      <c r="B65" s="2793" t="s">
        <v>466</v>
      </c>
      <c r="C65" s="2794" t="s">
        <v>328</v>
      </c>
      <c r="D65" s="2795" t="s">
        <v>329</v>
      </c>
      <c r="E65" s="2402" t="s">
        <v>330</v>
      </c>
      <c r="F65" s="2403" t="s">
        <v>467</v>
      </c>
      <c r="G65" s="2403" t="s">
        <v>468</v>
      </c>
      <c r="H65" s="2419">
        <f>H66*H67/100</f>
        <v>0</v>
      </c>
      <c r="I65" s="2796" t="s">
        <v>70</v>
      </c>
      <c r="J65" s="2797" t="s">
        <v>70</v>
      </c>
      <c r="K65" s="2798" t="s">
        <v>70</v>
      </c>
    </row>
    <row r="66" ht="23.25" customHeight="1">
      <c r="A66" s="2799"/>
      <c r="B66" s="2800"/>
      <c r="C66" s="2801"/>
      <c r="D66" s="2802"/>
      <c r="E66" s="2803" t="s">
        <v>469</v>
      </c>
      <c r="F66" s="2804" t="s">
        <v>470</v>
      </c>
      <c r="G66" s="2805" t="s">
        <v>439</v>
      </c>
      <c r="H66" s="2419">
        <v>4350000</v>
      </c>
      <c r="I66" s="2806" t="s">
        <v>70</v>
      </c>
      <c r="J66" s="2807" t="s">
        <v>70</v>
      </c>
      <c r="K66" s="2808" t="s">
        <v>70</v>
      </c>
    </row>
    <row r="67" ht="23.25" customHeight="1">
      <c r="A67" s="2809"/>
      <c r="B67" s="2810"/>
      <c r="C67" s="2811"/>
      <c r="D67" s="2812"/>
      <c r="E67" s="2813" t="s">
        <v>471</v>
      </c>
      <c r="F67" s="2814" t="s">
        <v>472</v>
      </c>
      <c r="G67" s="2815" t="s">
        <v>473</v>
      </c>
      <c r="H67" s="2419">
        <f>(IF(H68=0,0,H51/H68)+IF(H69=0,0,H70/H69))/2*100</f>
        <v>0</v>
      </c>
      <c r="I67" s="2816" t="s">
        <v>70</v>
      </c>
      <c r="J67" s="2817" t="s">
        <v>70</v>
      </c>
      <c r="K67" s="2818" t="s">
        <v>70</v>
      </c>
    </row>
    <row r="68" ht="23.25" customHeight="1">
      <c r="A68" s="2819"/>
      <c r="B68" s="2820"/>
      <c r="C68" s="2821"/>
      <c r="D68" s="2822"/>
      <c r="E68" s="2823" t="s">
        <v>474</v>
      </c>
      <c r="F68" s="2824" t="s">
        <v>475</v>
      </c>
      <c r="G68" s="2825" t="s">
        <v>439</v>
      </c>
      <c r="H68" s="2419">
        <v>0</v>
      </c>
      <c r="I68" s="2826" t="s">
        <v>70</v>
      </c>
      <c r="J68" s="2827" t="s">
        <v>70</v>
      </c>
      <c r="K68" s="2828" t="s">
        <v>70</v>
      </c>
    </row>
    <row r="69" ht="23.25" customHeight="1">
      <c r="A69" s="2829"/>
      <c r="B69" s="2830"/>
      <c r="C69" s="2831"/>
      <c r="D69" s="2832"/>
      <c r="E69" s="2833" t="s">
        <v>476</v>
      </c>
      <c r="F69" s="2834" t="s">
        <v>477</v>
      </c>
      <c r="G69" s="2835" t="s">
        <v>478</v>
      </c>
      <c r="H69" s="2419">
        <v>7610000</v>
      </c>
      <c r="I69" s="2836" t="s">
        <v>70</v>
      </c>
      <c r="J69" s="2837" t="s">
        <v>70</v>
      </c>
      <c r="K69" s="2838" t="s">
        <v>70</v>
      </c>
    </row>
    <row r="70" ht="23.25" customHeight="1">
      <c r="A70" s="2839"/>
      <c r="B70" s="2840"/>
      <c r="C70" s="2841"/>
      <c r="D70" s="2842"/>
      <c r="E70" s="2843" t="s">
        <v>479</v>
      </c>
      <c r="F70" s="2844" t="s">
        <v>480</v>
      </c>
      <c r="G70" s="2845" t="s">
        <v>478</v>
      </c>
      <c r="H70" s="2419">
        <v>0</v>
      </c>
      <c r="I70" s="2846" t="s">
        <v>70</v>
      </c>
      <c r="J70" s="2847" t="s">
        <v>70</v>
      </c>
      <c r="K70" s="2848" t="s">
        <v>70</v>
      </c>
    </row>
    <row r="71" ht="23.25" customHeight="1">
      <c r="A71" s="2849"/>
      <c r="B71" s="2850"/>
      <c r="C71" s="2851"/>
      <c r="D71" s="2852" t="s">
        <v>344</v>
      </c>
      <c r="E71" s="2853" t="s">
        <v>345</v>
      </c>
      <c r="F71" s="2439" t="s">
        <v>481</v>
      </c>
      <c r="G71" s="2439" t="s">
        <v>482</v>
      </c>
      <c r="H71" s="2419">
        <v>0</v>
      </c>
      <c r="I71" s="2854" t="s">
        <v>70</v>
      </c>
      <c r="J71" s="2855" t="s">
        <v>70</v>
      </c>
      <c r="K71" s="2856" t="s">
        <v>70</v>
      </c>
    </row>
    <row r="72" ht="23.25" customHeight="1">
      <c r="A72" s="2857"/>
      <c r="B72" s="2858"/>
      <c r="C72" s="2859"/>
      <c r="D72" s="2860" t="s">
        <v>348</v>
      </c>
      <c r="E72" s="2444" t="s">
        <v>348</v>
      </c>
      <c r="F72" s="2445" t="s">
        <v>483</v>
      </c>
      <c r="G72" s="2445" t="s">
        <v>484</v>
      </c>
      <c r="H72" s="2419">
        <f>IF(H65=0,0,H71/H65*100-100)</f>
        <v>0</v>
      </c>
      <c r="I72" s="2861" t="s">
        <v>70</v>
      </c>
      <c r="J72" s="2862" t="s">
        <v>70</v>
      </c>
      <c r="K72" s="2863" t="s">
        <v>70</v>
      </c>
    </row>
    <row r="73" ht="23.25" customHeight="1">
      <c r="A73" s="2864"/>
      <c r="B73" s="2865"/>
      <c r="C73" s="2866" t="s">
        <v>351</v>
      </c>
      <c r="D73" s="2867" t="s">
        <v>329</v>
      </c>
      <c r="E73" s="2542" t="s">
        <v>330</v>
      </c>
      <c r="F73" s="2403" t="s">
        <v>485</v>
      </c>
      <c r="G73" s="2403" t="s">
        <v>486</v>
      </c>
      <c r="H73" s="2419">
        <f>H74*H75/100</f>
        <v>0</v>
      </c>
      <c r="I73" s="2868" t="s">
        <v>70</v>
      </c>
      <c r="J73" s="2869" t="s">
        <v>70</v>
      </c>
      <c r="K73" s="2870" t="s">
        <v>70</v>
      </c>
    </row>
    <row r="74" ht="23.25" customHeight="1">
      <c r="A74" s="2871"/>
      <c r="B74" s="2872"/>
      <c r="C74" s="2873"/>
      <c r="D74" s="2874"/>
      <c r="E74" s="2875" t="s">
        <v>487</v>
      </c>
      <c r="F74" s="2876" t="s">
        <v>488</v>
      </c>
      <c r="G74" s="2877" t="s">
        <v>489</v>
      </c>
      <c r="H74" s="2419">
        <f>H66-H65+H46</f>
        <v>4350000</v>
      </c>
      <c r="I74" s="2878" t="s">
        <v>70</v>
      </c>
      <c r="J74" s="2879" t="s">
        <v>70</v>
      </c>
      <c r="K74" s="2880" t="s">
        <v>70</v>
      </c>
    </row>
    <row r="75" ht="23.25" customHeight="1">
      <c r="A75" s="2881"/>
      <c r="B75" s="2882"/>
      <c r="C75" s="2883"/>
      <c r="D75" s="2884"/>
      <c r="E75" s="2885" t="s">
        <v>490</v>
      </c>
      <c r="F75" s="2886" t="s">
        <v>491</v>
      </c>
      <c r="G75" s="2887" t="s">
        <v>492</v>
      </c>
      <c r="H75" s="2419">
        <f>(IF(H66=0,0,H65/H66)+IF(H68=0,0,H51/H68))/2*100</f>
        <v>0</v>
      </c>
      <c r="I75" s="2888" t="s">
        <v>70</v>
      </c>
      <c r="J75" s="2889" t="s">
        <v>70</v>
      </c>
      <c r="K75" s="2890" t="s">
        <v>70</v>
      </c>
    </row>
    <row r="76" ht="23.25" customHeight="1">
      <c r="A76" s="2891"/>
      <c r="B76" s="2892"/>
      <c r="C76" s="2893"/>
      <c r="D76" s="2894" t="s">
        <v>344</v>
      </c>
      <c r="E76" s="2853" t="s">
        <v>345</v>
      </c>
      <c r="F76" s="2439" t="s">
        <v>493</v>
      </c>
      <c r="G76" s="2439" t="s">
        <v>482</v>
      </c>
      <c r="H76" s="2419">
        <v>1500000</v>
      </c>
      <c r="I76" s="2895" t="s">
        <v>70</v>
      </c>
      <c r="J76" s="2896" t="s">
        <v>70</v>
      </c>
      <c r="K76" s="2897" t="s">
        <v>70</v>
      </c>
    </row>
    <row r="77" ht="23.25" customHeight="1">
      <c r="A77" s="2898"/>
      <c r="B77" s="2899"/>
      <c r="C77" s="2900"/>
      <c r="D77" s="2901" t="s">
        <v>348</v>
      </c>
      <c r="E77" s="2444" t="s">
        <v>348</v>
      </c>
      <c r="F77" s="2445" t="s">
        <v>494</v>
      </c>
      <c r="G77" s="2445" t="s">
        <v>495</v>
      </c>
      <c r="H77" s="2419">
        <f>IF(H73=0,0,H76/H73*100-100)</f>
        <v>0</v>
      </c>
      <c r="I77" s="2902" t="s">
        <v>70</v>
      </c>
      <c r="J77" s="2903" t="s">
        <v>70</v>
      </c>
      <c r="K77" s="2904" t="s">
        <v>70</v>
      </c>
    </row>
    <row r="78" ht="23.25" customHeight="1">
      <c r="A78" s="2905"/>
      <c r="B78" s="2906" t="s">
        <v>496</v>
      </c>
      <c r="C78" s="2907" t="s">
        <v>328</v>
      </c>
      <c r="D78" s="2908" t="s">
        <v>329</v>
      </c>
      <c r="E78" s="2542" t="s">
        <v>330</v>
      </c>
      <c r="F78" s="2403" t="s">
        <v>497</v>
      </c>
      <c r="G78" s="2403" t="s">
        <v>498</v>
      </c>
      <c r="H78" s="2419" t="e">
        <f>(H59+H65)/(1-H79/100)-(H59+H65)</f>
        <v>#DIV/0!</v>
      </c>
      <c r="I78" s="2909" t="s">
        <v>70</v>
      </c>
      <c r="J78" s="2910" t="s">
        <v>70</v>
      </c>
      <c r="K78" s="2911" t="s">
        <v>70</v>
      </c>
    </row>
    <row r="79" ht="23.25" customHeight="1">
      <c r="A79" s="2912"/>
      <c r="B79" s="2913"/>
      <c r="C79" s="2914"/>
      <c r="D79" s="2915"/>
      <c r="E79" s="2916" t="s">
        <v>499</v>
      </c>
      <c r="F79" s="2917" t="s">
        <v>500</v>
      </c>
      <c r="G79" s="2918" t="s">
        <v>501</v>
      </c>
      <c r="H79" s="2419" t="e">
        <f>(H52/H80+H81/H82)/2*100</f>
        <v>#DIV/0!</v>
      </c>
      <c r="I79" s="2919" t="s">
        <v>70</v>
      </c>
      <c r="J79" s="2920" t="s">
        <v>70</v>
      </c>
      <c r="K79" s="2921" t="s">
        <v>70</v>
      </c>
    </row>
    <row r="80" ht="23.25" customHeight="1">
      <c r="A80" s="2922"/>
      <c r="B80" s="2923"/>
      <c r="C80" s="2924"/>
      <c r="D80" s="2925"/>
      <c r="E80" s="2926" t="s">
        <v>502</v>
      </c>
      <c r="F80" s="2927" t="s">
        <v>503</v>
      </c>
      <c r="G80" s="2928" t="s">
        <v>504</v>
      </c>
      <c r="H80" s="2419">
        <v>0</v>
      </c>
      <c r="I80" s="2929" t="s">
        <v>70</v>
      </c>
      <c r="J80" s="2930" t="s">
        <v>70</v>
      </c>
      <c r="K80" s="2931" t="s">
        <v>70</v>
      </c>
    </row>
    <row r="81" ht="23.25" customHeight="1">
      <c r="A81" s="2932"/>
      <c r="B81" s="2933"/>
      <c r="C81" s="2934"/>
      <c r="D81" s="2935"/>
      <c r="E81" s="2936" t="s">
        <v>505</v>
      </c>
      <c r="F81" s="2937" t="s">
        <v>506</v>
      </c>
      <c r="G81" s="2938" t="s">
        <v>507</v>
      </c>
      <c r="H81" s="2419">
        <v>0</v>
      </c>
      <c r="I81" s="2939" t="s">
        <v>70</v>
      </c>
      <c r="J81" s="2940" t="s">
        <v>70</v>
      </c>
      <c r="K81" s="2941" t="s">
        <v>70</v>
      </c>
    </row>
    <row r="82" ht="23.25" customHeight="1">
      <c r="A82" s="2942"/>
      <c r="B82" s="2943"/>
      <c r="C82" s="2944"/>
      <c r="D82" s="2945"/>
      <c r="E82" s="2946" t="s">
        <v>508</v>
      </c>
      <c r="F82" s="2947" t="s">
        <v>509</v>
      </c>
      <c r="G82" s="2948" t="s">
        <v>507</v>
      </c>
      <c r="H82" s="2419">
        <v>0</v>
      </c>
      <c r="I82" s="2949" t="s">
        <v>70</v>
      </c>
      <c r="J82" s="2950" t="s">
        <v>70</v>
      </c>
      <c r="K82" s="2951" t="s">
        <v>70</v>
      </c>
    </row>
    <row r="83" ht="23.25" customHeight="1">
      <c r="A83" s="2952"/>
      <c r="B83" s="2953"/>
      <c r="C83" s="2954"/>
      <c r="D83" s="2955" t="s">
        <v>344</v>
      </c>
      <c r="E83" s="2853" t="s">
        <v>345</v>
      </c>
      <c r="F83" s="2439" t="s">
        <v>510</v>
      </c>
      <c r="G83" s="2439" t="s">
        <v>482</v>
      </c>
      <c r="H83" s="2419">
        <v>21510000</v>
      </c>
      <c r="I83" s="2956" t="s">
        <v>70</v>
      </c>
      <c r="J83" s="2957" t="s">
        <v>70</v>
      </c>
      <c r="K83" s="2958" t="s">
        <v>70</v>
      </c>
    </row>
    <row r="84" ht="23.25" customHeight="1">
      <c r="A84" s="2959"/>
      <c r="B84" s="2960"/>
      <c r="C84" s="2961"/>
      <c r="D84" s="2962" t="s">
        <v>348</v>
      </c>
      <c r="E84" s="2444" t="s">
        <v>348</v>
      </c>
      <c r="F84" s="2445" t="s">
        <v>511</v>
      </c>
      <c r="G84" s="2445" t="s">
        <v>512</v>
      </c>
      <c r="H84" s="2419" t="e">
        <f>IF(H78=0,0,H83/H78*100-100)</f>
        <v>#DIV/0!</v>
      </c>
      <c r="I84" s="2963" t="s">
        <v>70</v>
      </c>
      <c r="J84" s="2964" t="s">
        <v>70</v>
      </c>
      <c r="K84" s="2965" t="s">
        <v>70</v>
      </c>
    </row>
    <row r="85" ht="23.25" customHeight="1">
      <c r="A85" s="2966"/>
      <c r="B85" s="2967"/>
      <c r="C85" s="2968" t="s">
        <v>351</v>
      </c>
      <c r="D85" s="2969" t="s">
        <v>329</v>
      </c>
      <c r="E85" s="2542" t="s">
        <v>330</v>
      </c>
      <c r="F85" s="2403" t="s">
        <v>513</v>
      </c>
      <c r="G85" s="2403" t="s">
        <v>514</v>
      </c>
      <c r="H85" s="2419">
        <v>296342974.42</v>
      </c>
      <c r="I85" s="2970" t="s">
        <v>70</v>
      </c>
      <c r="J85" s="2971" t="s">
        <v>70</v>
      </c>
      <c r="K85" s="2972" t="s">
        <v>70</v>
      </c>
    </row>
    <row r="86" ht="23.25" customHeight="1">
      <c r="A86" s="2973"/>
      <c r="B86" s="2974"/>
      <c r="C86" s="2975"/>
      <c r="D86" s="2976"/>
      <c r="E86" s="2977" t="s">
        <v>499</v>
      </c>
      <c r="F86" s="2978" t="s">
        <v>515</v>
      </c>
      <c r="G86" s="2979" t="s">
        <v>516</v>
      </c>
      <c r="H86" s="2419" t="e">
        <f>(H78/(H59+H65+H78)+H52/H80)/2*100</f>
        <v>#DIV/0!</v>
      </c>
      <c r="I86" s="2980" t="s">
        <v>70</v>
      </c>
      <c r="J86" s="2981" t="s">
        <v>70</v>
      </c>
      <c r="K86" s="2982" t="s">
        <v>70</v>
      </c>
    </row>
    <row r="87" ht="23.25" customHeight="1">
      <c r="A87" s="2983"/>
      <c r="B87" s="2984"/>
      <c r="C87" s="2985"/>
      <c r="D87" s="2986" t="s">
        <v>344</v>
      </c>
      <c r="E87" s="2853" t="s">
        <v>345</v>
      </c>
      <c r="F87" s="2439" t="s">
        <v>517</v>
      </c>
      <c r="G87" s="2439" t="s">
        <v>482</v>
      </c>
      <c r="H87" s="2419">
        <v>0</v>
      </c>
      <c r="I87" s="2987" t="s">
        <v>70</v>
      </c>
      <c r="J87" s="2988" t="s">
        <v>70</v>
      </c>
      <c r="K87" s="2989" t="s">
        <v>70</v>
      </c>
    </row>
    <row r="88" ht="23.25" customHeight="1">
      <c r="A88" s="2990"/>
      <c r="B88" s="2991"/>
      <c r="C88" s="2992"/>
      <c r="D88" s="2993" t="s">
        <v>348</v>
      </c>
      <c r="E88" s="2444" t="s">
        <v>348</v>
      </c>
      <c r="F88" s="2445" t="s">
        <v>518</v>
      </c>
      <c r="G88" s="2445" t="s">
        <v>519</v>
      </c>
      <c r="H88" s="2419">
        <f>IF(H85=0,0,H87/H85*100-100)</f>
        <v>-100</v>
      </c>
      <c r="I88" s="2994" t="s">
        <v>70</v>
      </c>
      <c r="J88" s="2995" t="s">
        <v>70</v>
      </c>
      <c r="K88" s="2996" t="s">
        <v>70</v>
      </c>
    </row>
    <row r="89" ht="23.25" customHeight="1">
      <c r="A89" s="2997"/>
      <c r="B89" s="2998" t="s">
        <v>520</v>
      </c>
      <c r="C89" s="2999" t="s">
        <v>328</v>
      </c>
      <c r="D89" s="3000" t="s">
        <v>329</v>
      </c>
      <c r="E89" s="2542" t="s">
        <v>330</v>
      </c>
      <c r="F89" s="2403" t="s">
        <v>521</v>
      </c>
      <c r="G89" s="2403" t="s">
        <v>522</v>
      </c>
      <c r="H89" s="2419" t="e">
        <f>H59+H65+H78</f>
        <v>#DIV/0!</v>
      </c>
      <c r="I89" s="3001" t="s">
        <v>70</v>
      </c>
      <c r="J89" s="3002" t="s">
        <v>70</v>
      </c>
      <c r="K89" s="3003" t="s">
        <v>70</v>
      </c>
    </row>
    <row r="90" ht="23.25" customHeight="1">
      <c r="A90" s="3004"/>
      <c r="B90" s="3005"/>
      <c r="C90" s="3006"/>
      <c r="D90" s="3007" t="s">
        <v>344</v>
      </c>
      <c r="E90" s="2853" t="s">
        <v>345</v>
      </c>
      <c r="F90" s="2439" t="s">
        <v>523</v>
      </c>
      <c r="G90" s="2439" t="s">
        <v>482</v>
      </c>
      <c r="H90" s="2419">
        <v>0</v>
      </c>
      <c r="I90" s="3008" t="s">
        <v>70</v>
      </c>
      <c r="J90" s="3009" t="s">
        <v>70</v>
      </c>
      <c r="K90" s="3010" t="s">
        <v>70</v>
      </c>
    </row>
    <row r="91" ht="23.25" customHeight="1">
      <c r="A91" s="3011"/>
      <c r="B91" s="3012"/>
      <c r="C91" s="3013"/>
      <c r="D91" s="3014" t="s">
        <v>348</v>
      </c>
      <c r="E91" s="2444" t="s">
        <v>348</v>
      </c>
      <c r="F91" s="2445" t="s">
        <v>524</v>
      </c>
      <c r="G91" s="2445" t="s">
        <v>525</v>
      </c>
      <c r="H91" s="2419" t="e">
        <f>IF(H89=0,0,H90/H89*100-100)</f>
        <v>#DIV/0!</v>
      </c>
      <c r="I91" s="3015" t="s">
        <v>70</v>
      </c>
      <c r="J91" s="3016" t="s">
        <v>70</v>
      </c>
      <c r="K91" s="3017" t="s">
        <v>70</v>
      </c>
    </row>
    <row r="92" ht="23.25" customHeight="1">
      <c r="A92" s="3018"/>
      <c r="B92" s="3019"/>
      <c r="C92" s="3020" t="s">
        <v>351</v>
      </c>
      <c r="D92" s="3021" t="s">
        <v>329</v>
      </c>
      <c r="E92" s="2542" t="s">
        <v>330</v>
      </c>
      <c r="F92" s="2403" t="s">
        <v>526</v>
      </c>
      <c r="G92" s="2403" t="s">
        <v>527</v>
      </c>
      <c r="H92" s="2419">
        <f>H62+H73+H85</f>
        <v>296342974.42</v>
      </c>
      <c r="I92" s="3022" t="s">
        <v>70</v>
      </c>
      <c r="J92" s="3023" t="s">
        <v>70</v>
      </c>
      <c r="K92" s="3024" t="s">
        <v>70</v>
      </c>
    </row>
    <row r="93" ht="23.25" customHeight="1">
      <c r="A93" s="3025"/>
      <c r="B93" s="3026"/>
      <c r="C93" s="3027"/>
      <c r="D93" s="3028" t="s">
        <v>344</v>
      </c>
      <c r="E93" s="2853" t="s">
        <v>345</v>
      </c>
      <c r="F93" s="2439" t="s">
        <v>528</v>
      </c>
      <c r="G93" s="2439" t="s">
        <v>482</v>
      </c>
      <c r="H93" s="2419">
        <v>0</v>
      </c>
      <c r="I93" s="3029" t="s">
        <v>70</v>
      </c>
      <c r="J93" s="3030" t="s">
        <v>70</v>
      </c>
      <c r="K93" s="3031" t="s">
        <v>70</v>
      </c>
    </row>
    <row r="94" ht="23.25" customHeight="1">
      <c r="A94" s="3032"/>
      <c r="B94" s="3033"/>
      <c r="C94" s="3034"/>
      <c r="D94" s="3035" t="s">
        <v>348</v>
      </c>
      <c r="E94" s="2444" t="s">
        <v>348</v>
      </c>
      <c r="F94" s="2445" t="s">
        <v>529</v>
      </c>
      <c r="G94" s="2445" t="s">
        <v>530</v>
      </c>
      <c r="H94" s="2419">
        <f>IF(H92=0,0,H93/H92*100-100)</f>
        <v>-100</v>
      </c>
      <c r="I94" s="3036" t="s">
        <v>70</v>
      </c>
      <c r="J94" s="3037" t="s">
        <v>70</v>
      </c>
      <c r="K94" s="3038" t="s">
        <v>70</v>
      </c>
    </row>
  </sheetData>
  <mergeCells>
    <mergeCell ref="B2:K2"/>
    <mergeCell ref="B3:C3"/>
    <mergeCell ref="B4:E4"/>
    <mergeCell ref="F4:F5"/>
    <mergeCell ref="G4:G5"/>
    <mergeCell ref="H4:K4"/>
    <mergeCell ref="B5:D5"/>
    <mergeCell ref="B6:B17"/>
    <mergeCell ref="C6:C12"/>
    <mergeCell ref="D6:D10"/>
    <mergeCell ref="C13:C17"/>
    <mergeCell ref="D13:D15"/>
    <mergeCell ref="B18:B29"/>
    <mergeCell ref="C18:C24"/>
    <mergeCell ref="D18:D22"/>
    <mergeCell ref="C25:C29"/>
    <mergeCell ref="D25:D27"/>
    <mergeCell ref="B30:B35"/>
    <mergeCell ref="C30:C32"/>
    <mergeCell ref="C33:C35"/>
    <mergeCell ref="B36:B39"/>
    <mergeCell ref="C36:C37"/>
    <mergeCell ref="D36:D37"/>
    <mergeCell ref="C38:C39"/>
    <mergeCell ref="D38:D39"/>
    <mergeCell ref="B40:B45"/>
    <mergeCell ref="C40:C42"/>
    <mergeCell ref="C43:C45"/>
    <mergeCell ref="B46:B58"/>
    <mergeCell ref="C46:C55"/>
    <mergeCell ref="D46:D53"/>
    <mergeCell ref="C56:C58"/>
    <mergeCell ref="B59:B64"/>
    <mergeCell ref="C59:C61"/>
    <mergeCell ref="C62:C64"/>
    <mergeCell ref="B65:B77"/>
    <mergeCell ref="C65:C72"/>
    <mergeCell ref="D65:D70"/>
    <mergeCell ref="C73:C77"/>
    <mergeCell ref="D73:D75"/>
    <mergeCell ref="B78:B88"/>
    <mergeCell ref="C78:C84"/>
    <mergeCell ref="D78:D82"/>
    <mergeCell ref="C85:C88"/>
    <mergeCell ref="D85:D86"/>
    <mergeCell ref="B89:B94"/>
    <mergeCell ref="C89:C91"/>
    <mergeCell ref="C92:C94"/>
  </mergeCells>
  <pageMargins left="1.18110236220472" right="1.18110236220472" top="1.18110236220472" bottom="1.18110236220472" header="0.51181" footer="0.51181"/>
  <pageSetup paperSize="9" orientation="portrait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4"/>
  <sheetViews>
    <sheetView topLeftCell="A29" zoomScaleNormal="100" zoomScalePageLayoutView="60" workbookViewId="0">
      <selection activeCell="A1" sqref="A1"/>
    </sheetView>
  </sheetViews>
  <sheetFormatPr defaultColWidth="8" defaultRowHeight="14.25"/>
  <cols>
    <col min="1" max="1" width="7.65490196078431" style="16"/>
    <col min="2" max="2" width="9.78823529411765" style="16"/>
    <col min="3" max="3" width="9.53725490196078" style="16"/>
    <col min="4" max="4" width="35.8901960784314" style="16"/>
    <col min="5" max="5" width="7.27843137254902" style="16"/>
    <col min="6" max="6" width="35.7647058823529" style="16"/>
    <col min="7" max="7" width="26.478431372549" style="16"/>
  </cols>
  <sheetData>
    <row r="1" ht="39" customHeight="1">
      <c r="A1" s="3039" t="s">
        <v>531</v>
      </c>
      <c r="B1" s="3040"/>
      <c r="C1" s="3041"/>
      <c r="D1" s="3042"/>
      <c r="E1" s="3043"/>
      <c r="F1" s="3044"/>
      <c r="G1" s="3045"/>
    </row>
    <row r="2" ht="27.75" customHeight="1">
      <c r="A2" s="3046" t="s">
        <v>319</v>
      </c>
      <c r="B2" s="3047"/>
      <c r="C2" s="3048"/>
      <c r="D2" s="3049"/>
      <c r="E2" s="3050" t="s">
        <v>320</v>
      </c>
      <c r="F2" s="3051" t="s">
        <v>321</v>
      </c>
      <c r="G2" s="3052" t="s">
        <v>532</v>
      </c>
    </row>
    <row r="3" ht="27.75" customHeight="1">
      <c r="A3" s="3053" t="s">
        <v>323</v>
      </c>
      <c r="B3" s="3054"/>
      <c r="C3" s="3055"/>
      <c r="D3" s="3056" t="s">
        <v>324</v>
      </c>
      <c r="E3" s="3057"/>
      <c r="F3" s="3058"/>
      <c r="G3" s="3059"/>
    </row>
    <row r="4" ht="27.75" customHeight="1">
      <c r="A4" s="3060" t="s">
        <v>533</v>
      </c>
      <c r="B4" s="3061" t="s">
        <v>328</v>
      </c>
      <c r="C4" s="3062" t="s">
        <v>329</v>
      </c>
      <c r="D4" s="3063" t="s">
        <v>330</v>
      </c>
      <c r="E4" s="3064" t="s">
        <v>331</v>
      </c>
      <c r="F4" s="3063" t="s">
        <v>534</v>
      </c>
      <c r="G4" s="3065">
        <f>G5-G7+G9</f>
        <v>0</v>
      </c>
    </row>
    <row r="5" ht="27.75" customHeight="1">
      <c r="A5" s="3066"/>
      <c r="B5" s="3067"/>
      <c r="C5" s="3068"/>
      <c r="D5" s="3069" t="s">
        <v>535</v>
      </c>
      <c r="E5" s="3070" t="s">
        <v>334</v>
      </c>
      <c r="F5" s="3071" t="s">
        <v>536</v>
      </c>
      <c r="G5" s="3065">
        <v>0</v>
      </c>
    </row>
    <row r="6" ht="27.75" customHeight="1">
      <c r="A6" s="3072"/>
      <c r="B6" s="3073"/>
      <c r="C6" s="3074"/>
      <c r="D6" s="3075" t="s">
        <v>537</v>
      </c>
      <c r="E6" s="3076" t="s">
        <v>337</v>
      </c>
      <c r="F6" s="3077" t="s">
        <v>538</v>
      </c>
      <c r="G6" s="3065">
        <v>0</v>
      </c>
    </row>
    <row r="7" ht="27.75" customHeight="1">
      <c r="A7" s="3078"/>
      <c r="B7" s="3079"/>
      <c r="C7" s="3080"/>
      <c r="D7" s="3081" t="s">
        <v>539</v>
      </c>
      <c r="E7" s="3082" t="s">
        <v>340</v>
      </c>
      <c r="F7" s="3083" t="s">
        <v>540</v>
      </c>
      <c r="G7" s="3084">
        <f>G8/0.75</f>
        <v>0</v>
      </c>
    </row>
    <row r="8" ht="27.75" customHeight="1">
      <c r="A8" s="3085"/>
      <c r="B8" s="3086"/>
      <c r="C8" s="3087"/>
      <c r="D8" s="3088" t="s">
        <v>541</v>
      </c>
      <c r="E8" s="3089" t="s">
        <v>342</v>
      </c>
      <c r="F8" s="3090" t="s">
        <v>335</v>
      </c>
      <c r="G8" s="3065">
        <v>0</v>
      </c>
    </row>
    <row r="9" ht="27.75" customHeight="1">
      <c r="A9" s="3091"/>
      <c r="B9" s="3092"/>
      <c r="C9" s="3093"/>
      <c r="D9" s="3094" t="s">
        <v>542</v>
      </c>
      <c r="E9" s="3095" t="s">
        <v>543</v>
      </c>
      <c r="F9" s="3096" t="s">
        <v>544</v>
      </c>
      <c r="G9" s="3084">
        <f>G10/0.75</f>
        <v>0</v>
      </c>
    </row>
    <row r="10" ht="27.75" customHeight="1">
      <c r="A10" s="3097"/>
      <c r="B10" s="3098"/>
      <c r="C10" s="3099"/>
      <c r="D10" s="3100" t="s">
        <v>545</v>
      </c>
      <c r="E10" s="3101" t="s">
        <v>546</v>
      </c>
      <c r="F10" s="3102" t="s">
        <v>335</v>
      </c>
      <c r="G10" s="3065">
        <v>0</v>
      </c>
    </row>
    <row r="11" ht="27.75" customHeight="1">
      <c r="A11" s="3103"/>
      <c r="B11" s="3104"/>
      <c r="C11" s="3105"/>
      <c r="D11" s="3063" t="s">
        <v>547</v>
      </c>
      <c r="E11" s="3064" t="s">
        <v>548</v>
      </c>
      <c r="F11" s="3063" t="s">
        <v>549</v>
      </c>
      <c r="G11" s="3084">
        <f>G5-G7/2+G9/2</f>
        <v>0</v>
      </c>
    </row>
    <row r="12" ht="27.75" customHeight="1">
      <c r="A12" s="3106"/>
      <c r="B12" s="3107"/>
      <c r="C12" s="3108" t="s">
        <v>344</v>
      </c>
      <c r="D12" s="3109" t="s">
        <v>550</v>
      </c>
      <c r="E12" s="3110" t="s">
        <v>346</v>
      </c>
      <c r="F12" s="3109" t="s">
        <v>551</v>
      </c>
      <c r="G12" s="3065">
        <v>3798</v>
      </c>
    </row>
    <row r="13" ht="27.75" customHeight="1">
      <c r="A13" s="3111"/>
      <c r="B13" s="3112"/>
      <c r="C13" s="3113" t="s">
        <v>348</v>
      </c>
      <c r="D13" s="3114" t="s">
        <v>348</v>
      </c>
      <c r="E13" s="3115" t="s">
        <v>349</v>
      </c>
      <c r="F13" s="3114" t="s">
        <v>552</v>
      </c>
      <c r="G13" s="3084" t="e">
        <f>G12/G11*100-100</f>
        <v>#DIV/0!</v>
      </c>
    </row>
    <row r="14" ht="27.75" customHeight="1">
      <c r="A14" s="3116"/>
      <c r="B14" s="3117" t="s">
        <v>351</v>
      </c>
      <c r="C14" s="3118" t="s">
        <v>329</v>
      </c>
      <c r="D14" s="3119" t="s">
        <v>330</v>
      </c>
      <c r="E14" s="3120" t="s">
        <v>352</v>
      </c>
      <c r="F14" s="3121" t="s">
        <v>553</v>
      </c>
      <c r="G14" s="3065" t="e">
        <f>G4-G15+G17</f>
        <v>#DIV/0!</v>
      </c>
    </row>
    <row r="15" ht="27.75" customHeight="1">
      <c r="A15" s="3122"/>
      <c r="B15" s="3123"/>
      <c r="C15" s="3124"/>
      <c r="D15" s="3125" t="s">
        <v>554</v>
      </c>
      <c r="E15" s="3126" t="s">
        <v>355</v>
      </c>
      <c r="F15" s="3127" t="s">
        <v>555</v>
      </c>
      <c r="G15" s="3065" t="e">
        <f>G4*G16/100</f>
        <v>#DIV/0!</v>
      </c>
    </row>
    <row r="16" ht="27.75" customHeight="1">
      <c r="A16" s="3128"/>
      <c r="B16" s="3129"/>
      <c r="C16" s="3130"/>
      <c r="D16" s="3131" t="s">
        <v>556</v>
      </c>
      <c r="E16" s="3132" t="s">
        <v>358</v>
      </c>
      <c r="F16" s="3133" t="s">
        <v>557</v>
      </c>
      <c r="G16" s="3084" t="e">
        <f>G7/G5*100</f>
        <v>#DIV/0!</v>
      </c>
    </row>
    <row r="17" ht="27.75" customHeight="1">
      <c r="A17" s="3134"/>
      <c r="B17" s="3135"/>
      <c r="C17" s="3136"/>
      <c r="D17" s="3137" t="s">
        <v>558</v>
      </c>
      <c r="E17" s="3138" t="s">
        <v>559</v>
      </c>
      <c r="F17" s="3139" t="s">
        <v>560</v>
      </c>
      <c r="G17" s="3065">
        <f>(G18/100+1)*G9</f>
        <v>0</v>
      </c>
    </row>
    <row r="18" ht="27.75" customHeight="1">
      <c r="A18" s="3140"/>
      <c r="B18" s="3141"/>
      <c r="C18" s="3142"/>
      <c r="D18" s="3143" t="s">
        <v>561</v>
      </c>
      <c r="E18" s="3144" t="s">
        <v>562</v>
      </c>
      <c r="F18" s="3145" t="s">
        <v>563</v>
      </c>
      <c r="G18" s="3084">
        <f>IF(G19=0,0,G9/G19*100-100)</f>
        <v>-100</v>
      </c>
    </row>
    <row r="19" ht="27.75" customHeight="1">
      <c r="A19" s="3146"/>
      <c r="B19" s="3147"/>
      <c r="C19" s="3148"/>
      <c r="D19" s="3149" t="s">
        <v>564</v>
      </c>
      <c r="E19" s="3150" t="s">
        <v>565</v>
      </c>
      <c r="F19" s="3151" t="s">
        <v>439</v>
      </c>
      <c r="G19" s="3065">
        <v>254</v>
      </c>
    </row>
    <row r="20" ht="27.75" customHeight="1">
      <c r="A20" s="3152"/>
      <c r="B20" s="3153"/>
      <c r="C20" s="3154"/>
      <c r="D20" s="3063" t="s">
        <v>566</v>
      </c>
      <c r="E20" s="3064" t="s">
        <v>567</v>
      </c>
      <c r="F20" s="3063" t="s">
        <v>568</v>
      </c>
      <c r="G20" s="3084" t="e">
        <f>G4-G15/2+G17/2</f>
        <v>#DIV/0!</v>
      </c>
    </row>
    <row r="21" ht="27.75" customHeight="1">
      <c r="A21" s="3155"/>
      <c r="B21" s="3156"/>
      <c r="C21" s="3157" t="s">
        <v>344</v>
      </c>
      <c r="D21" s="3109" t="s">
        <v>569</v>
      </c>
      <c r="E21" s="3110" t="s">
        <v>360</v>
      </c>
      <c r="F21" s="3109" t="s">
        <v>551</v>
      </c>
      <c r="G21" s="3065">
        <v>0</v>
      </c>
    </row>
    <row r="22" ht="27.75" customHeight="1">
      <c r="A22" s="3158"/>
      <c r="B22" s="3159"/>
      <c r="C22" s="3160" t="s">
        <v>348</v>
      </c>
      <c r="D22" s="3114" t="s">
        <v>348</v>
      </c>
      <c r="E22" s="3115" t="s">
        <v>361</v>
      </c>
      <c r="F22" s="3114" t="s">
        <v>570</v>
      </c>
      <c r="G22" s="3084" t="e">
        <f>IF(G20=0,0,G21/G20*100-100)</f>
        <v>#DIV/0!</v>
      </c>
    </row>
    <row r="23" ht="27.75" customHeight="1">
      <c r="A23" s="3161" t="s">
        <v>571</v>
      </c>
      <c r="B23" s="3162" t="s">
        <v>328</v>
      </c>
      <c r="C23" s="3163" t="s">
        <v>329</v>
      </c>
      <c r="D23" s="3063" t="s">
        <v>330</v>
      </c>
      <c r="E23" s="3064" t="s">
        <v>364</v>
      </c>
      <c r="F23" s="3063" t="s">
        <v>572</v>
      </c>
      <c r="G23" s="3084">
        <f>G24+G26</f>
        <v>0</v>
      </c>
    </row>
    <row r="24" ht="27.75" customHeight="1">
      <c r="A24" s="3164"/>
      <c r="B24" s="3165"/>
      <c r="C24" s="3166"/>
      <c r="D24" s="3167" t="s">
        <v>573</v>
      </c>
      <c r="E24" s="3168" t="s">
        <v>367</v>
      </c>
      <c r="F24" s="3169" t="s">
        <v>574</v>
      </c>
      <c r="G24" s="3084">
        <f>IF(G6=0,0,G25/G6/12)</f>
        <v>0</v>
      </c>
    </row>
    <row r="25" ht="27.75" customHeight="1">
      <c r="A25" s="3170"/>
      <c r="B25" s="3171"/>
      <c r="C25" s="3172"/>
      <c r="D25" s="3173" t="s">
        <v>575</v>
      </c>
      <c r="E25" s="3174" t="s">
        <v>370</v>
      </c>
      <c r="F25" s="3175" t="s">
        <v>576</v>
      </c>
      <c r="G25" s="3084">
        <v>0</v>
      </c>
    </row>
    <row r="26" ht="27.75" customHeight="1">
      <c r="A26" s="3176"/>
      <c r="B26" s="3177"/>
      <c r="C26" s="3178"/>
      <c r="D26" s="3179" t="s">
        <v>577</v>
      </c>
      <c r="E26" s="3180" t="s">
        <v>373</v>
      </c>
      <c r="F26" s="3181" t="s">
        <v>578</v>
      </c>
      <c r="G26" s="3182">
        <v>0</v>
      </c>
    </row>
    <row r="27" ht="27.75" customHeight="1">
      <c r="A27" s="3183"/>
      <c r="B27" s="3184"/>
      <c r="C27" s="3185" t="s">
        <v>344</v>
      </c>
      <c r="D27" s="3109" t="s">
        <v>345</v>
      </c>
      <c r="E27" s="3110" t="s">
        <v>376</v>
      </c>
      <c r="F27" s="3109" t="s">
        <v>579</v>
      </c>
      <c r="G27" s="3084">
        <f>IF(G12=0,0,G37/G12/12)</f>
        <v>0</v>
      </c>
    </row>
    <row r="28" ht="27.75" customHeight="1">
      <c r="A28" s="3186"/>
      <c r="B28" s="3187"/>
      <c r="C28" s="3188" t="s">
        <v>348</v>
      </c>
      <c r="D28" s="3114" t="s">
        <v>348</v>
      </c>
      <c r="E28" s="3115" t="s">
        <v>378</v>
      </c>
      <c r="F28" s="3114" t="s">
        <v>379</v>
      </c>
      <c r="G28" s="3084">
        <f>IF(G23=0,0,G27/G23*100-100)</f>
        <v>0</v>
      </c>
    </row>
    <row r="29" ht="27.75" customHeight="1">
      <c r="A29" s="3189"/>
      <c r="B29" s="3190" t="s">
        <v>351</v>
      </c>
      <c r="C29" s="3191" t="s">
        <v>329</v>
      </c>
      <c r="D29" s="3063" t="s">
        <v>330</v>
      </c>
      <c r="E29" s="3064" t="s">
        <v>380</v>
      </c>
      <c r="F29" s="3063" t="s">
        <v>580</v>
      </c>
      <c r="G29" s="3084">
        <f>G23*(1+G30/100)</f>
        <v>0</v>
      </c>
    </row>
    <row r="30" ht="27.75" customHeight="1">
      <c r="A30" s="3192"/>
      <c r="B30" s="3193"/>
      <c r="C30" s="3194"/>
      <c r="D30" s="3195" t="s">
        <v>581</v>
      </c>
      <c r="E30" s="3196" t="s">
        <v>383</v>
      </c>
      <c r="F30" s="3197" t="s">
        <v>582</v>
      </c>
      <c r="G30" s="3198">
        <f>5</f>
        <v>5</v>
      </c>
    </row>
    <row r="31" ht="27.75" customHeight="1">
      <c r="A31" s="3199"/>
      <c r="B31" s="3200"/>
      <c r="C31" s="3201" t="s">
        <v>344</v>
      </c>
      <c r="D31" s="3109" t="s">
        <v>345</v>
      </c>
      <c r="E31" s="3110" t="s">
        <v>388</v>
      </c>
      <c r="F31" s="3109" t="s">
        <v>583</v>
      </c>
      <c r="G31" s="3084">
        <f>IF(G21=0,0,G43/G21/12)</f>
        <v>0</v>
      </c>
    </row>
    <row r="32" ht="27.75" customHeight="1">
      <c r="A32" s="3202"/>
      <c r="B32" s="3203"/>
      <c r="C32" s="3204" t="s">
        <v>348</v>
      </c>
      <c r="D32" s="3114" t="s">
        <v>348</v>
      </c>
      <c r="E32" s="3115" t="s">
        <v>389</v>
      </c>
      <c r="F32" s="3114" t="s">
        <v>390</v>
      </c>
      <c r="G32" s="3084">
        <f>IF(G29=0,0,G31/G29*100-100)</f>
        <v>0</v>
      </c>
    </row>
    <row r="33" ht="27.75" customHeight="1">
      <c r="A33" s="3205" t="s">
        <v>584</v>
      </c>
      <c r="B33" s="3206" t="s">
        <v>328</v>
      </c>
      <c r="C33" s="3207" t="s">
        <v>329</v>
      </c>
      <c r="D33" s="3063" t="s">
        <v>330</v>
      </c>
      <c r="E33" s="3064" t="s">
        <v>392</v>
      </c>
      <c r="F33" s="3063" t="s">
        <v>585</v>
      </c>
      <c r="G33" s="3084">
        <f>G34-G35+G36</f>
        <v>0</v>
      </c>
    </row>
    <row r="34" ht="27.75" customHeight="1">
      <c r="A34" s="3208"/>
      <c r="B34" s="3209"/>
      <c r="C34" s="3210"/>
      <c r="D34" s="3211" t="s">
        <v>586</v>
      </c>
      <c r="E34" s="3212" t="s">
        <v>587</v>
      </c>
      <c r="F34" s="3213" t="s">
        <v>588</v>
      </c>
      <c r="G34" s="3084">
        <f>G5*G23*12</f>
        <v>0</v>
      </c>
    </row>
    <row r="35" ht="27.75" customHeight="1">
      <c r="A35" s="3214"/>
      <c r="B35" s="3215"/>
      <c r="C35" s="3216"/>
      <c r="D35" s="3217" t="s">
        <v>589</v>
      </c>
      <c r="E35" s="3218" t="s">
        <v>590</v>
      </c>
      <c r="F35" s="3219" t="s">
        <v>591</v>
      </c>
      <c r="G35" s="3084">
        <f>G7*G23*6</f>
        <v>0</v>
      </c>
    </row>
    <row r="36" ht="27.75" customHeight="1">
      <c r="A36" s="3220"/>
      <c r="B36" s="3221"/>
      <c r="C36" s="3222"/>
      <c r="D36" s="3223" t="s">
        <v>592</v>
      </c>
      <c r="E36" s="3224" t="s">
        <v>593</v>
      </c>
      <c r="F36" s="3225" t="s">
        <v>594</v>
      </c>
      <c r="G36" s="3084">
        <f>G9*G23*6</f>
        <v>0</v>
      </c>
    </row>
    <row r="37" ht="27.75" customHeight="1">
      <c r="A37" s="3226"/>
      <c r="B37" s="3227"/>
      <c r="C37" s="3228" t="s">
        <v>344</v>
      </c>
      <c r="D37" s="3109" t="s">
        <v>595</v>
      </c>
      <c r="E37" s="3110" t="s">
        <v>394</v>
      </c>
      <c r="F37" s="3109" t="s">
        <v>596</v>
      </c>
      <c r="G37" s="3084">
        <v>0</v>
      </c>
    </row>
    <row r="38" ht="27.75" customHeight="1">
      <c r="A38" s="3229"/>
      <c r="B38" s="3230"/>
      <c r="C38" s="3231" t="s">
        <v>348</v>
      </c>
      <c r="D38" s="3114" t="s">
        <v>348</v>
      </c>
      <c r="E38" s="3115" t="s">
        <v>396</v>
      </c>
      <c r="F38" s="3114" t="s">
        <v>397</v>
      </c>
      <c r="G38" s="3084">
        <f>IF(G33=0,0,G37/G33*100-100)</f>
        <v>0</v>
      </c>
    </row>
    <row r="39" ht="27.75" customHeight="1">
      <c r="A39" s="3232"/>
      <c r="B39" s="3233" t="s">
        <v>351</v>
      </c>
      <c r="C39" s="3234" t="s">
        <v>329</v>
      </c>
      <c r="D39" s="3063" t="s">
        <v>330</v>
      </c>
      <c r="E39" s="3064" t="s">
        <v>398</v>
      </c>
      <c r="F39" s="3063" t="s">
        <v>597</v>
      </c>
      <c r="G39" s="3084" t="e">
        <f>G40-G41+G42</f>
        <v>#DIV/0!</v>
      </c>
    </row>
    <row r="40" ht="27.75" customHeight="1">
      <c r="A40" s="3235"/>
      <c r="B40" s="3236"/>
      <c r="C40" s="3237"/>
      <c r="D40" s="3238" t="s">
        <v>598</v>
      </c>
      <c r="E40" s="3239" t="s">
        <v>599</v>
      </c>
      <c r="F40" s="3240" t="s">
        <v>600</v>
      </c>
      <c r="G40" s="3084">
        <f>G4*G29*12</f>
        <v>0</v>
      </c>
    </row>
    <row r="41" ht="27.75" customHeight="1">
      <c r="A41" s="3241"/>
      <c r="B41" s="3242"/>
      <c r="C41" s="3243"/>
      <c r="D41" s="3244" t="s">
        <v>601</v>
      </c>
      <c r="E41" s="3245" t="s">
        <v>602</v>
      </c>
      <c r="F41" s="3246" t="s">
        <v>603</v>
      </c>
      <c r="G41" s="3084" t="e">
        <f>G15*G29*6</f>
        <v>#DIV/0!</v>
      </c>
    </row>
    <row r="42" ht="27.75" customHeight="1">
      <c r="A42" s="3247"/>
      <c r="B42" s="3248"/>
      <c r="C42" s="3249"/>
      <c r="D42" s="3250" t="s">
        <v>604</v>
      </c>
      <c r="E42" s="3251" t="s">
        <v>605</v>
      </c>
      <c r="F42" s="3252" t="s">
        <v>606</v>
      </c>
      <c r="G42" s="3084">
        <f>G17*G29*6</f>
        <v>0</v>
      </c>
    </row>
    <row r="43" ht="27.75" customHeight="1">
      <c r="A43" s="3253"/>
      <c r="B43" s="3254"/>
      <c r="C43" s="3255" t="s">
        <v>344</v>
      </c>
      <c r="D43" s="3109" t="s">
        <v>595</v>
      </c>
      <c r="E43" s="3110" t="s">
        <v>400</v>
      </c>
      <c r="F43" s="3109" t="s">
        <v>596</v>
      </c>
      <c r="G43" s="3084">
        <v>0</v>
      </c>
    </row>
    <row r="44" ht="27.75" customHeight="1">
      <c r="A44" s="3256"/>
      <c r="B44" s="3257"/>
      <c r="C44" s="3258" t="s">
        <v>348</v>
      </c>
      <c r="D44" s="3114" t="s">
        <v>348</v>
      </c>
      <c r="E44" s="3115" t="s">
        <v>402</v>
      </c>
      <c r="F44" s="3114" t="s">
        <v>403</v>
      </c>
      <c r="G44" s="3084" t="e">
        <f>IF(G39=0,0,G43/G39*100-100)</f>
        <v>#DIV/0!</v>
      </c>
    </row>
  </sheetData>
  <mergeCells>
    <mergeCell ref="A1:G1"/>
    <mergeCell ref="A2:D2"/>
    <mergeCell ref="E2:E3"/>
    <mergeCell ref="F2:F3"/>
    <mergeCell ref="G2:G3"/>
    <mergeCell ref="A3:C3"/>
    <mergeCell ref="A4:A22"/>
    <mergeCell ref="B4:B13"/>
    <mergeCell ref="C4:C11"/>
    <mergeCell ref="B14:B22"/>
    <mergeCell ref="C14:C20"/>
    <mergeCell ref="A23:A32"/>
    <mergeCell ref="B23:B28"/>
    <mergeCell ref="C23:C26"/>
    <mergeCell ref="B29:B32"/>
    <mergeCell ref="C29:C30"/>
    <mergeCell ref="A33:A44"/>
    <mergeCell ref="B33:B38"/>
    <mergeCell ref="C33:C36"/>
    <mergeCell ref="B39:B44"/>
    <mergeCell ref="C39:C42"/>
  </mergeCells>
  <pageMargins left="1.18110236220472" right="1.18110236220472" top="1.18110236220472" bottom="1.18110236220472" header="0.51181" footer="0.51181"/>
  <pageSetup paperSize="9" orientation="portrait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4"/>
  <sheetViews>
    <sheetView topLeftCell="A7" zoomScaleNormal="100" zoomScalePageLayoutView="60" workbookViewId="0">
      <selection activeCell="A1" sqref="A1"/>
    </sheetView>
  </sheetViews>
  <sheetFormatPr defaultColWidth="8" defaultRowHeight="14.25"/>
  <cols>
    <col min="1" max="1" width="48.1882352941176" style="16"/>
    <col min="2" max="2" width="26.8549019607843" style="16"/>
    <col min="3" max="3" width="22.2117647058824" style="16"/>
    <col min="4" max="4" width="6.27450980392157" style="16"/>
    <col min="5" max="5" width="8.53333333333333" style="16"/>
    <col min="6" max="6" width="7.90588235294118" style="16"/>
    <col min="7" max="7" width="10.2901960784314" style="16"/>
    <col min="8" max="8" width="40.7843137254902" style="16"/>
  </cols>
  <sheetData>
    <row r="1" ht="36.75" customHeight="1">
      <c r="A1" s="3259" t="s">
        <v>607</v>
      </c>
      <c r="B1" s="3260"/>
      <c r="C1" s="3261"/>
      <c r="D1" s="3262"/>
      <c r="E1" s="3263"/>
      <c r="F1" s="3264"/>
      <c r="G1" s="3265"/>
      <c r="H1" s="3266"/>
    </row>
    <row r="2" ht="21.75" customHeight="1">
      <c r="A2" s="3267" t="s">
        <v>608</v>
      </c>
      <c r="B2" s="3268"/>
      <c r="C2" s="3269"/>
      <c r="D2" s="3270"/>
      <c r="E2" s="3271"/>
      <c r="F2" s="3272"/>
      <c r="G2" s="3273"/>
      <c r="H2" s="3274"/>
    </row>
    <row r="3" ht="21.75" customHeight="1">
      <c r="A3" s="3275" t="s">
        <v>609</v>
      </c>
      <c r="B3" s="3276"/>
      <c r="C3" s="3277"/>
      <c r="D3" s="3278"/>
      <c r="E3" s="3279"/>
      <c r="F3" s="3280"/>
      <c r="G3" s="3281"/>
      <c r="H3" s="3282"/>
    </row>
    <row r="4" ht="21.75" customHeight="1">
      <c r="A4" s="3283" t="s">
        <v>323</v>
      </c>
      <c r="B4" s="3284" t="s">
        <v>610</v>
      </c>
      <c r="C4" s="3285" t="s">
        <v>611</v>
      </c>
      <c r="D4" s="3286" t="s">
        <v>612</v>
      </c>
      <c r="E4" s="3287" t="s">
        <v>613</v>
      </c>
      <c r="F4" s="3288"/>
      <c r="G4" s="3289" t="s">
        <v>614</v>
      </c>
      <c r="H4" s="3290" t="s">
        <v>615</v>
      </c>
    </row>
    <row r="5" ht="21.75" customHeight="1">
      <c r="A5" s="3291"/>
      <c r="B5" s="3292"/>
      <c r="C5" s="3293"/>
      <c r="D5" s="3294"/>
      <c r="E5" s="3295" t="s">
        <v>616</v>
      </c>
      <c r="F5" s="3296" t="s">
        <v>617</v>
      </c>
      <c r="G5" s="3297"/>
      <c r="H5" s="3298"/>
    </row>
    <row r="6" ht="21.75" customHeight="1">
      <c r="A6" s="3299" t="s">
        <v>618</v>
      </c>
      <c r="B6" s="3300"/>
      <c r="C6" s="3301"/>
      <c r="D6" s="3302"/>
      <c r="E6" s="3303"/>
      <c r="F6" s="3304"/>
      <c r="G6" s="3305"/>
      <c r="H6" s="3306"/>
    </row>
    <row r="7" ht="21.75" customHeight="1">
      <c r="A7" s="3307" t="s">
        <v>619</v>
      </c>
      <c r="B7" s="3308" t="s">
        <v>620</v>
      </c>
      <c r="C7" s="3309">
        <v>66960428.31</v>
      </c>
      <c r="D7" s="3310"/>
      <c r="E7" s="3311"/>
      <c r="F7" s="3312"/>
      <c r="G7" s="3313"/>
      <c r="H7" s="3314"/>
    </row>
    <row r="8" ht="21.75" customHeight="1">
      <c r="A8" s="3315"/>
      <c r="B8" s="3316" t="s">
        <v>621</v>
      </c>
      <c r="C8" s="3309">
        <v>66960428.31</v>
      </c>
      <c r="D8" s="3317"/>
      <c r="E8" s="3318"/>
      <c r="F8" s="3319"/>
      <c r="G8" s="3320"/>
      <c r="H8" s="3321"/>
    </row>
    <row r="9" ht="21.75" customHeight="1">
      <c r="A9" s="3322"/>
      <c r="B9" s="3323" t="s">
        <v>622</v>
      </c>
      <c r="C9" s="3309">
        <f>C8-C7</f>
        <v>0</v>
      </c>
      <c r="D9" s="3324" t="s">
        <v>623</v>
      </c>
      <c r="E9" s="3325">
        <v>0</v>
      </c>
      <c r="F9" s="3326">
        <v>0</v>
      </c>
      <c r="G9" s="3327" t="s">
        <v>624</v>
      </c>
      <c r="H9" s="3328"/>
    </row>
    <row r="10" ht="21.75" customHeight="1">
      <c r="A10" s="3329" t="s">
        <v>625</v>
      </c>
      <c r="B10" s="3330"/>
      <c r="C10" s="3331"/>
      <c r="D10" s="3332"/>
      <c r="E10" s="3333"/>
      <c r="F10" s="3334"/>
      <c r="G10" s="3335"/>
      <c r="H10" s="3336"/>
    </row>
    <row r="11" ht="21.75" customHeight="1">
      <c r="A11" s="3337" t="s">
        <v>626</v>
      </c>
      <c r="B11" s="3338" t="s">
        <v>627</v>
      </c>
      <c r="C11" s="3309">
        <v>0</v>
      </c>
      <c r="D11" s="3339"/>
      <c r="E11" s="3340"/>
      <c r="F11" s="3341"/>
      <c r="G11" s="3342"/>
      <c r="H11" s="3343"/>
    </row>
    <row r="12" ht="21.75" customHeight="1">
      <c r="A12" s="3344"/>
      <c r="B12" s="3345" t="s">
        <v>628</v>
      </c>
      <c r="C12" s="3309">
        <v>0</v>
      </c>
      <c r="D12" s="3346"/>
      <c r="E12" s="3347"/>
      <c r="F12" s="3348"/>
      <c r="G12" s="3349"/>
      <c r="H12" s="3350"/>
    </row>
    <row r="13" ht="21.75" customHeight="1">
      <c r="A13" s="3351"/>
      <c r="B13" s="3352" t="s">
        <v>629</v>
      </c>
      <c r="C13" s="3309">
        <f>IF(C11=0,0,C12*100/C11)</f>
        <v>0</v>
      </c>
      <c r="D13" s="3353" t="s">
        <v>623</v>
      </c>
      <c r="E13" s="3354" t="s">
        <v>630</v>
      </c>
      <c r="F13" s="3355" t="s">
        <v>631</v>
      </c>
      <c r="G13" s="3356" t="s">
        <v>632</v>
      </c>
      <c r="H13" s="3357"/>
    </row>
    <row r="14" ht="21.75" customHeight="1">
      <c r="A14" s="3358" t="s">
        <v>633</v>
      </c>
      <c r="B14" s="3359" t="s">
        <v>627</v>
      </c>
      <c r="C14" s="3309">
        <v>0</v>
      </c>
      <c r="D14" s="3360"/>
      <c r="E14" s="3361"/>
      <c r="F14" s="3362"/>
      <c r="G14" s="3363"/>
      <c r="H14" s="3364"/>
    </row>
    <row r="15" ht="21.75" customHeight="1">
      <c r="A15" s="3365"/>
      <c r="B15" s="3366" t="s">
        <v>628</v>
      </c>
      <c r="C15" s="3309">
        <v>0</v>
      </c>
      <c r="D15" s="3367"/>
      <c r="E15" s="3368"/>
      <c r="F15" s="3369"/>
      <c r="G15" s="3370"/>
      <c r="H15" s="3371"/>
    </row>
    <row r="16" ht="21.75" customHeight="1">
      <c r="A16" s="3372"/>
      <c r="B16" s="3373" t="s">
        <v>629</v>
      </c>
      <c r="C16" s="3309">
        <f>IF(C14=0,0,C15*100/C14)</f>
        <v>0</v>
      </c>
      <c r="D16" s="3374" t="s">
        <v>623</v>
      </c>
      <c r="E16" s="3375" t="s">
        <v>630</v>
      </c>
      <c r="F16" s="3376" t="s">
        <v>631</v>
      </c>
      <c r="G16" s="3377" t="s">
        <v>632</v>
      </c>
      <c r="H16" s="3378"/>
    </row>
    <row r="17" ht="21.75" customHeight="1">
      <c r="A17" s="3379" t="s">
        <v>634</v>
      </c>
      <c r="B17" s="3380" t="s">
        <v>627</v>
      </c>
      <c r="C17" s="3309">
        <v>110300022.72</v>
      </c>
      <c r="D17" s="3381"/>
      <c r="E17" s="3382"/>
      <c r="F17" s="3383"/>
      <c r="G17" s="3384"/>
      <c r="H17" s="3385"/>
    </row>
    <row r="18" ht="21.75" customHeight="1">
      <c r="A18" s="3386"/>
      <c r="B18" s="3387" t="s">
        <v>628</v>
      </c>
      <c r="C18" s="3309">
        <v>0</v>
      </c>
      <c r="D18" s="3388"/>
      <c r="E18" s="3389"/>
      <c r="F18" s="3390"/>
      <c r="G18" s="3391"/>
      <c r="H18" s="3392"/>
    </row>
    <row r="19" ht="21.75" customHeight="1">
      <c r="A19" s="3393"/>
      <c r="B19" s="3394" t="s">
        <v>629</v>
      </c>
      <c r="C19" s="3309">
        <f>IF(C17=0,0,C18*100/C17)</f>
        <v>0</v>
      </c>
      <c r="D19" s="3395" t="s">
        <v>623</v>
      </c>
      <c r="E19" s="3396" t="s">
        <v>630</v>
      </c>
      <c r="F19" s="3397" t="s">
        <v>631</v>
      </c>
      <c r="G19" s="3398" t="s">
        <v>624</v>
      </c>
      <c r="H19" s="3399"/>
    </row>
    <row r="20" ht="21.75" customHeight="1">
      <c r="A20" s="3400" t="s">
        <v>635</v>
      </c>
      <c r="B20" s="3401"/>
      <c r="C20" s="3402"/>
      <c r="D20" s="3403"/>
      <c r="E20" s="3404"/>
      <c r="F20" s="3405"/>
      <c r="G20" s="3406"/>
      <c r="H20" s="3407"/>
    </row>
    <row r="21" ht="21.75" customHeight="1">
      <c r="A21" s="3408" t="s">
        <v>636</v>
      </c>
      <c r="B21" s="3409" t="s">
        <v>637</v>
      </c>
      <c r="C21" s="3309">
        <v>40130007.28</v>
      </c>
      <c r="D21" s="3410"/>
      <c r="E21" s="3411"/>
      <c r="F21" s="3412"/>
      <c r="G21" s="3413"/>
      <c r="H21" s="3414"/>
    </row>
    <row r="22" ht="21.75" customHeight="1">
      <c r="A22" s="3415"/>
      <c r="B22" s="3416" t="s">
        <v>628</v>
      </c>
      <c r="C22" s="3309">
        <v>0</v>
      </c>
      <c r="D22" s="3417"/>
      <c r="E22" s="3418"/>
      <c r="F22" s="3419"/>
      <c r="G22" s="3420"/>
      <c r="H22" s="3421"/>
    </row>
    <row r="23" ht="21.75" customHeight="1">
      <c r="A23" s="3422"/>
      <c r="B23" s="3423" t="s">
        <v>638</v>
      </c>
      <c r="C23" s="3309">
        <f>IF(C22=0,0,C21*100/C22)</f>
        <v>0</v>
      </c>
      <c r="D23" s="3424" t="s">
        <v>623</v>
      </c>
      <c r="E23" s="3425" t="s">
        <v>639</v>
      </c>
      <c r="F23" s="3426" t="s">
        <v>640</v>
      </c>
      <c r="G23" s="3427" t="s">
        <v>624</v>
      </c>
      <c r="H23" s="3428"/>
    </row>
    <row r="24" ht="21.75" customHeight="1">
      <c r="A24" s="3429" t="s">
        <v>641</v>
      </c>
      <c r="B24" s="3430" t="s">
        <v>637</v>
      </c>
      <c r="C24" s="3309">
        <v>0</v>
      </c>
      <c r="D24" s="3431"/>
      <c r="E24" s="3432"/>
      <c r="F24" s="3433"/>
      <c r="G24" s="3434"/>
      <c r="H24" s="3435"/>
    </row>
    <row r="25" ht="21.75" customHeight="1">
      <c r="A25" s="3436"/>
      <c r="B25" s="3437" t="s">
        <v>328</v>
      </c>
      <c r="C25" s="3309">
        <v>0</v>
      </c>
      <c r="D25" s="3438"/>
      <c r="E25" s="3439"/>
      <c r="F25" s="3440"/>
      <c r="G25" s="3441"/>
      <c r="H25" s="3442"/>
    </row>
    <row r="26" ht="21.75" customHeight="1">
      <c r="A26" s="3443"/>
      <c r="B26" s="3444" t="s">
        <v>638</v>
      </c>
      <c r="C26" s="3309">
        <f>IF(C25=0,0,C24/C25*100)</f>
        <v>0</v>
      </c>
      <c r="D26" s="3445"/>
      <c r="E26" s="3446"/>
      <c r="F26" s="3447"/>
      <c r="G26" s="3448"/>
      <c r="H26" s="3449"/>
    </row>
    <row r="27" ht="21.75" customHeight="1">
      <c r="A27" s="3450" t="s">
        <v>642</v>
      </c>
      <c r="B27" s="3451" t="s">
        <v>637</v>
      </c>
      <c r="C27" s="3309">
        <v>0</v>
      </c>
      <c r="D27" s="3452"/>
      <c r="E27" s="3453"/>
      <c r="F27" s="3454"/>
      <c r="G27" s="3455"/>
      <c r="H27" s="3456"/>
    </row>
    <row r="28" ht="21.75" customHeight="1">
      <c r="A28" s="3457"/>
      <c r="B28" s="3458" t="s">
        <v>628</v>
      </c>
      <c r="C28" s="3309">
        <v>107389874.52</v>
      </c>
      <c r="D28" s="3459"/>
      <c r="E28" s="3460"/>
      <c r="F28" s="3461"/>
      <c r="G28" s="3462"/>
      <c r="H28" s="3463"/>
    </row>
    <row r="29" ht="21.75" customHeight="1">
      <c r="A29" s="3464"/>
      <c r="B29" s="3465" t="s">
        <v>638</v>
      </c>
      <c r="C29" s="3309">
        <f>IF(C28=0,0,C27*100/C28)</f>
        <v>0</v>
      </c>
      <c r="D29" s="3466" t="s">
        <v>623</v>
      </c>
      <c r="E29" s="3467" t="s">
        <v>639</v>
      </c>
      <c r="F29" s="3468" t="s">
        <v>640</v>
      </c>
      <c r="G29" s="3469" t="s">
        <v>632</v>
      </c>
      <c r="H29" s="3470"/>
    </row>
    <row r="30" ht="21.75" customHeight="1">
      <c r="A30" s="3471" t="s">
        <v>643</v>
      </c>
      <c r="B30" s="3472" t="s">
        <v>637</v>
      </c>
      <c r="C30" s="3309">
        <v>0</v>
      </c>
      <c r="D30" s="3473"/>
      <c r="E30" s="3474"/>
      <c r="F30" s="3475"/>
      <c r="G30" s="3476"/>
      <c r="H30" s="3477"/>
    </row>
    <row r="31" ht="21.75" customHeight="1">
      <c r="A31" s="3478"/>
      <c r="B31" s="3479" t="s">
        <v>628</v>
      </c>
      <c r="C31" s="3309">
        <v>0</v>
      </c>
      <c r="D31" s="3480"/>
      <c r="E31" s="3481"/>
      <c r="F31" s="3482"/>
      <c r="G31" s="3483"/>
      <c r="H31" s="3484"/>
    </row>
    <row r="32" ht="21.75" customHeight="1">
      <c r="A32" s="3485"/>
      <c r="B32" s="3486" t="s">
        <v>638</v>
      </c>
      <c r="C32" s="3309">
        <f>IF(C31=0,0,C30/C31*100)</f>
        <v>0</v>
      </c>
      <c r="D32" s="3487"/>
      <c r="E32" s="3488"/>
      <c r="F32" s="3489"/>
      <c r="G32" s="3490"/>
      <c r="H32" s="3491"/>
    </row>
    <row r="33" ht="21.75" customHeight="1">
      <c r="A33" s="3492" t="s">
        <v>644</v>
      </c>
      <c r="B33" s="3493" t="s">
        <v>637</v>
      </c>
      <c r="C33" s="3494">
        <v>0</v>
      </c>
      <c r="D33" s="3495"/>
      <c r="E33" s="3496"/>
      <c r="F33" s="3497"/>
      <c r="G33" s="3498"/>
      <c r="H33" s="3499"/>
    </row>
    <row r="34" ht="21.75" customHeight="1">
      <c r="A34" s="3500"/>
      <c r="B34" s="3501" t="s">
        <v>628</v>
      </c>
      <c r="C34" s="3494">
        <v>0</v>
      </c>
      <c r="D34" s="3502"/>
      <c r="E34" s="3503"/>
      <c r="F34" s="3504"/>
      <c r="G34" s="3505"/>
      <c r="H34" s="3506"/>
    </row>
    <row r="35" ht="21.75" customHeight="1">
      <c r="A35" s="3507"/>
      <c r="B35" s="3508" t="s">
        <v>638</v>
      </c>
      <c r="C35" s="3309">
        <f>IF(C34=0,0,C33*100/C34)</f>
        <v>0</v>
      </c>
      <c r="D35" s="3509" t="s">
        <v>623</v>
      </c>
      <c r="E35" s="3510" t="s">
        <v>645</v>
      </c>
      <c r="F35" s="3511" t="s">
        <v>631</v>
      </c>
      <c r="G35" s="3512" t="s">
        <v>624</v>
      </c>
      <c r="H35" s="3513"/>
    </row>
    <row r="36" ht="21.75" customHeight="1">
      <c r="A36" s="3514" t="s">
        <v>646</v>
      </c>
      <c r="B36" s="3515" t="s">
        <v>637</v>
      </c>
      <c r="C36" s="3494">
        <v>0</v>
      </c>
      <c r="D36" s="3516"/>
      <c r="E36" s="3517"/>
      <c r="F36" s="3518"/>
      <c r="G36" s="3519"/>
      <c r="H36" s="3520"/>
    </row>
    <row r="37" ht="21.75" customHeight="1">
      <c r="A37" s="3521"/>
      <c r="B37" s="3522" t="s">
        <v>628</v>
      </c>
      <c r="C37" s="3494">
        <v>0</v>
      </c>
      <c r="D37" s="3523"/>
      <c r="E37" s="3524"/>
      <c r="F37" s="3525"/>
      <c r="G37" s="3526"/>
      <c r="H37" s="3527"/>
    </row>
    <row r="38" ht="21.75" customHeight="1">
      <c r="A38" s="3528"/>
      <c r="B38" s="3529" t="s">
        <v>638</v>
      </c>
      <c r="C38" s="3309">
        <f>IF(C37=0,0,C36/C37*100)</f>
        <v>0</v>
      </c>
      <c r="D38" s="3530" t="s">
        <v>623</v>
      </c>
      <c r="E38" s="3531" t="s">
        <v>645</v>
      </c>
      <c r="F38" s="3532" t="s">
        <v>631</v>
      </c>
      <c r="G38" s="3533" t="s">
        <v>624</v>
      </c>
      <c r="H38" s="3534"/>
    </row>
    <row r="39" ht="21.75" customHeight="1">
      <c r="A39" s="3535" t="s">
        <v>647</v>
      </c>
      <c r="B39" s="3536" t="s">
        <v>637</v>
      </c>
      <c r="C39" s="3494">
        <v>2786</v>
      </c>
      <c r="D39" s="3537"/>
      <c r="E39" s="3538"/>
      <c r="F39" s="3539"/>
      <c r="G39" s="3540"/>
      <c r="H39" s="3541"/>
    </row>
    <row r="40" ht="21.75" customHeight="1">
      <c r="A40" s="3542"/>
      <c r="B40" s="3543" t="s">
        <v>628</v>
      </c>
      <c r="C40" s="3494">
        <v>3587</v>
      </c>
      <c r="D40" s="3544"/>
      <c r="E40" s="3545"/>
      <c r="F40" s="3546"/>
      <c r="G40" s="3547"/>
      <c r="H40" s="3548"/>
    </row>
    <row r="41" ht="21.75" customHeight="1">
      <c r="A41" s="3549"/>
      <c r="B41" s="3550" t="s">
        <v>638</v>
      </c>
      <c r="C41" s="3309">
        <f>IF(C40=0,0,C39*100/C40)</f>
        <v>77.669361583496</v>
      </c>
      <c r="D41" s="3551" t="s">
        <v>623</v>
      </c>
      <c r="E41" s="3552" t="s">
        <v>645</v>
      </c>
      <c r="F41" s="3553" t="s">
        <v>631</v>
      </c>
      <c r="G41" s="3554" t="s">
        <v>632</v>
      </c>
      <c r="H41" s="3555"/>
    </row>
    <row r="42" ht="21.75" customHeight="1">
      <c r="A42" s="3556" t="s">
        <v>648</v>
      </c>
      <c r="B42" s="3557" t="s">
        <v>637</v>
      </c>
      <c r="C42" s="3494">
        <v>0</v>
      </c>
      <c r="D42" s="3558"/>
      <c r="E42" s="3559"/>
      <c r="F42" s="3560"/>
      <c r="G42" s="3561"/>
      <c r="H42" s="3562"/>
    </row>
    <row r="43" ht="21.75" customHeight="1">
      <c r="A43" s="3563"/>
      <c r="B43" s="3564" t="s">
        <v>628</v>
      </c>
      <c r="C43" s="3494">
        <v>0</v>
      </c>
      <c r="D43" s="3565"/>
      <c r="E43" s="3566"/>
      <c r="F43" s="3567"/>
      <c r="G43" s="3568"/>
      <c r="H43" s="3569"/>
    </row>
    <row r="44" ht="21.75" customHeight="1">
      <c r="A44" s="3570"/>
      <c r="B44" s="3571" t="s">
        <v>638</v>
      </c>
      <c r="C44" s="3309">
        <f>IF(C43=0,0,C42*100/C43)</f>
        <v>0</v>
      </c>
      <c r="D44" s="3572" t="s">
        <v>623</v>
      </c>
      <c r="E44" s="3573" t="s">
        <v>645</v>
      </c>
      <c r="F44" s="3574" t="s">
        <v>631</v>
      </c>
      <c r="G44" s="3575" t="s">
        <v>624</v>
      </c>
      <c r="H44" s="3576"/>
    </row>
    <row r="45" ht="21.75" customHeight="1">
      <c r="A45" s="3577" t="s">
        <v>649</v>
      </c>
      <c r="B45" s="3578" t="s">
        <v>637</v>
      </c>
      <c r="C45" s="3494">
        <v>0</v>
      </c>
      <c r="D45" s="3579"/>
      <c r="E45" s="3580"/>
      <c r="F45" s="3581"/>
      <c r="G45" s="3582"/>
      <c r="H45" s="3583"/>
    </row>
    <row r="46" ht="21.75" customHeight="1">
      <c r="A46" s="3584"/>
      <c r="B46" s="3585" t="s">
        <v>628</v>
      </c>
      <c r="C46" s="3494">
        <v>0</v>
      </c>
      <c r="D46" s="3586"/>
      <c r="E46" s="3587"/>
      <c r="F46" s="3588"/>
      <c r="G46" s="3589"/>
      <c r="H46" s="3590"/>
    </row>
    <row r="47" ht="21.75" customHeight="1">
      <c r="A47" s="3591"/>
      <c r="B47" s="3592" t="s">
        <v>638</v>
      </c>
      <c r="C47" s="3309">
        <f>IF(C46=0,0,C45*100/C46)</f>
        <v>0</v>
      </c>
      <c r="D47" s="3593" t="s">
        <v>623</v>
      </c>
      <c r="E47" s="3594" t="s">
        <v>645</v>
      </c>
      <c r="F47" s="3595" t="s">
        <v>631</v>
      </c>
      <c r="G47" s="3596" t="s">
        <v>632</v>
      </c>
      <c r="H47" s="3597"/>
    </row>
    <row r="48" ht="21.75" customHeight="1">
      <c r="A48" s="3598" t="s">
        <v>650</v>
      </c>
      <c r="B48" s="3599" t="s">
        <v>637</v>
      </c>
      <c r="C48" s="3309">
        <v>0</v>
      </c>
      <c r="D48" s="3600"/>
      <c r="E48" s="3601"/>
      <c r="F48" s="3602"/>
      <c r="G48" s="3603"/>
      <c r="H48" s="3604"/>
    </row>
    <row r="49" ht="21.75" customHeight="1">
      <c r="A49" s="3605"/>
      <c r="B49" s="3606" t="s">
        <v>628</v>
      </c>
      <c r="C49" s="3309">
        <v>0</v>
      </c>
      <c r="D49" s="3607"/>
      <c r="E49" s="3608"/>
      <c r="F49" s="3609"/>
      <c r="G49" s="3610"/>
      <c r="H49" s="3611"/>
    </row>
    <row r="50" ht="21.75" customHeight="1">
      <c r="A50" s="3612"/>
      <c r="B50" s="3613" t="s">
        <v>638</v>
      </c>
      <c r="C50" s="3309">
        <f>IF(C49=0,0,C48*100/C49)</f>
        <v>0</v>
      </c>
      <c r="D50" s="3614" t="s">
        <v>623</v>
      </c>
      <c r="E50" s="3615" t="s">
        <v>639</v>
      </c>
      <c r="F50" s="3616" t="s">
        <v>640</v>
      </c>
      <c r="G50" s="3617" t="s">
        <v>632</v>
      </c>
      <c r="H50" s="3618"/>
    </row>
    <row r="51" ht="21.75" customHeight="1">
      <c r="A51" s="3619" t="s">
        <v>651</v>
      </c>
      <c r="B51" s="3620" t="s">
        <v>637</v>
      </c>
      <c r="C51" s="3309">
        <v>91240000</v>
      </c>
      <c r="D51" s="3621"/>
      <c r="E51" s="3622"/>
      <c r="F51" s="3623"/>
      <c r="G51" s="3624"/>
      <c r="H51" s="3625"/>
    </row>
    <row r="52" ht="21.75" customHeight="1">
      <c r="A52" s="3626"/>
      <c r="B52" s="3627" t="s">
        <v>628</v>
      </c>
      <c r="C52" s="3309">
        <v>0</v>
      </c>
      <c r="D52" s="3628"/>
      <c r="E52" s="3629"/>
      <c r="F52" s="3630"/>
      <c r="G52" s="3631"/>
      <c r="H52" s="3632"/>
    </row>
    <row r="53" ht="21.75" customHeight="1">
      <c r="A53" s="3633"/>
      <c r="B53" s="3634" t="s">
        <v>638</v>
      </c>
      <c r="C53" s="3309">
        <f>IF(C52=0,0,C51/C52*100)</f>
        <v>0</v>
      </c>
      <c r="D53" s="3635" t="s">
        <v>623</v>
      </c>
      <c r="E53" s="3636" t="s">
        <v>639</v>
      </c>
      <c r="F53" s="3637" t="s">
        <v>640</v>
      </c>
      <c r="G53" s="3638" t="s">
        <v>632</v>
      </c>
      <c r="H53" s="3639"/>
    </row>
    <row r="54" ht="21.75" customHeight="1">
      <c r="A54" s="3640" t="s">
        <v>652</v>
      </c>
      <c r="B54" s="3641" t="s">
        <v>637</v>
      </c>
      <c r="C54" s="3309">
        <v>0</v>
      </c>
      <c r="D54" s="3642"/>
      <c r="E54" s="3643"/>
      <c r="F54" s="3644"/>
      <c r="G54" s="3645"/>
      <c r="H54" s="3646"/>
    </row>
    <row r="55" ht="21.75" customHeight="1">
      <c r="A55" s="3647"/>
      <c r="B55" s="3648" t="s">
        <v>628</v>
      </c>
      <c r="C55" s="3309">
        <v>0</v>
      </c>
      <c r="D55" s="3649"/>
      <c r="E55" s="3650"/>
      <c r="F55" s="3651"/>
      <c r="G55" s="3652"/>
      <c r="H55" s="3653"/>
    </row>
    <row r="56" ht="21.75" customHeight="1">
      <c r="A56" s="3654"/>
      <c r="B56" s="3655" t="s">
        <v>638</v>
      </c>
      <c r="C56" s="3309">
        <f>IF(C55=0,0,C54*100/C55)</f>
        <v>0</v>
      </c>
      <c r="D56" s="3656" t="s">
        <v>623</v>
      </c>
      <c r="E56" s="3657" t="s">
        <v>639</v>
      </c>
      <c r="F56" s="3658" t="s">
        <v>640</v>
      </c>
      <c r="G56" s="3659" t="s">
        <v>632</v>
      </c>
      <c r="H56" s="3660"/>
    </row>
    <row r="57" ht="21.75" customHeight="1">
      <c r="A57" s="3661" t="s">
        <v>653</v>
      </c>
      <c r="B57" s="3662"/>
      <c r="C57" s="3663"/>
      <c r="D57" s="3664"/>
      <c r="E57" s="3665"/>
      <c r="F57" s="3666"/>
      <c r="G57" s="3667"/>
      <c r="H57" s="3668"/>
    </row>
    <row r="58" ht="21.75" customHeight="1">
      <c r="A58" s="3669" t="s">
        <v>654</v>
      </c>
      <c r="B58" s="3670" t="s">
        <v>655</v>
      </c>
      <c r="C58" s="3309">
        <v>0</v>
      </c>
      <c r="D58" s="3671"/>
      <c r="E58" s="3672"/>
      <c r="F58" s="3673"/>
      <c r="G58" s="3674"/>
      <c r="H58" s="3675"/>
    </row>
    <row r="59" ht="21.75" customHeight="1">
      <c r="A59" s="3676"/>
      <c r="B59" s="3677" t="s">
        <v>628</v>
      </c>
      <c r="C59" s="3309">
        <v>54540218.6</v>
      </c>
      <c r="D59" s="3678"/>
      <c r="E59" s="3679"/>
      <c r="F59" s="3680"/>
      <c r="G59" s="3681"/>
      <c r="H59" s="3682"/>
    </row>
    <row r="60" ht="21.75" customHeight="1">
      <c r="A60" s="3683"/>
      <c r="B60" s="3684" t="s">
        <v>656</v>
      </c>
      <c r="C60" s="3309">
        <f>IF(C58=0,0,C59/C58-1)*100</f>
        <v>0</v>
      </c>
      <c r="D60" s="3685" t="s">
        <v>623</v>
      </c>
      <c r="E60" s="3686" t="s">
        <v>657</v>
      </c>
      <c r="F60" s="3687" t="s">
        <v>658</v>
      </c>
      <c r="G60" s="3688" t="s">
        <v>632</v>
      </c>
      <c r="H60" s="3689" t="s">
        <v>659</v>
      </c>
    </row>
    <row r="61" ht="21.75" customHeight="1">
      <c r="A61" s="3690" t="s">
        <v>660</v>
      </c>
      <c r="B61" s="3691" t="s">
        <v>655</v>
      </c>
      <c r="C61" s="3309">
        <v>0</v>
      </c>
      <c r="D61" s="3692"/>
      <c r="E61" s="3693"/>
      <c r="F61" s="3694"/>
      <c r="G61" s="3695"/>
      <c r="H61" s="3696"/>
    </row>
    <row r="62" ht="21.75" customHeight="1">
      <c r="A62" s="3697"/>
      <c r="B62" s="3698" t="s">
        <v>628</v>
      </c>
      <c r="C62" s="3309">
        <v>0</v>
      </c>
      <c r="D62" s="3699"/>
      <c r="E62" s="3700"/>
      <c r="F62" s="3701"/>
      <c r="G62" s="3702"/>
      <c r="H62" s="3703"/>
    </row>
    <row r="63" ht="21.75" customHeight="1">
      <c r="A63" s="3704"/>
      <c r="B63" s="3705" t="s">
        <v>656</v>
      </c>
      <c r="C63" s="3309">
        <f>IF(C61=0,0,C62/C61-1)*100</f>
        <v>0</v>
      </c>
      <c r="D63" s="3706" t="s">
        <v>623</v>
      </c>
      <c r="E63" s="3707" t="s">
        <v>661</v>
      </c>
      <c r="F63" s="3708"/>
      <c r="G63" s="3709" t="s">
        <v>624</v>
      </c>
      <c r="H63" s="3710"/>
    </row>
    <row r="64" ht="21.75" customHeight="1">
      <c r="A64" s="3711" t="s">
        <v>662</v>
      </c>
      <c r="B64" s="3712" t="s">
        <v>655</v>
      </c>
      <c r="C64" s="3309">
        <v>0</v>
      </c>
      <c r="D64" s="3713"/>
      <c r="E64" s="3714"/>
      <c r="F64" s="3715"/>
      <c r="G64" s="3716"/>
      <c r="H64" s="3717"/>
    </row>
    <row r="65" ht="21.75" customHeight="1">
      <c r="A65" s="3718"/>
      <c r="B65" s="3719" t="s">
        <v>628</v>
      </c>
      <c r="C65" s="3309">
        <v>0</v>
      </c>
      <c r="D65" s="3720"/>
      <c r="E65" s="3721"/>
      <c r="F65" s="3722"/>
      <c r="G65" s="3723"/>
      <c r="H65" s="3724"/>
    </row>
    <row r="66" ht="21.75" customHeight="1">
      <c r="A66" s="3725"/>
      <c r="B66" s="3726" t="s">
        <v>656</v>
      </c>
      <c r="C66" s="3309">
        <f>IF(C64=0,0,C65/C64-1)*100</f>
        <v>0</v>
      </c>
      <c r="D66" s="3727" t="s">
        <v>623</v>
      </c>
      <c r="E66" s="3728" t="s">
        <v>661</v>
      </c>
      <c r="F66" s="3729" t="s">
        <v>663</v>
      </c>
      <c r="G66" s="3730" t="s">
        <v>624</v>
      </c>
      <c r="H66" s="3731"/>
    </row>
    <row r="67" ht="21.75" customHeight="1">
      <c r="A67" s="3732" t="s">
        <v>664</v>
      </c>
      <c r="B67" s="3733" t="s">
        <v>655</v>
      </c>
      <c r="C67" s="3309">
        <v>0</v>
      </c>
      <c r="D67" s="3734"/>
      <c r="E67" s="3735"/>
      <c r="F67" s="3736"/>
      <c r="G67" s="3737"/>
      <c r="H67" s="3738"/>
    </row>
    <row r="68" ht="21.75" customHeight="1">
      <c r="A68" s="3739"/>
      <c r="B68" s="3740" t="s">
        <v>628</v>
      </c>
      <c r="C68" s="3309">
        <v>0</v>
      </c>
      <c r="D68" s="3741"/>
      <c r="E68" s="3742"/>
      <c r="F68" s="3743"/>
      <c r="G68" s="3744"/>
      <c r="H68" s="3745"/>
    </row>
    <row r="69" ht="21.75" customHeight="1">
      <c r="A69" s="3746"/>
      <c r="B69" s="3747" t="s">
        <v>656</v>
      </c>
      <c r="C69" s="3309">
        <f>IF(C67=0,0,C68/C67-1)*100</f>
        <v>0</v>
      </c>
      <c r="D69" s="3748"/>
      <c r="E69" s="3749"/>
      <c r="F69" s="3750"/>
      <c r="G69" s="3751"/>
      <c r="H69" s="3752"/>
    </row>
    <row r="70" ht="21.75" customHeight="1">
      <c r="A70" s="3753" t="s">
        <v>665</v>
      </c>
      <c r="B70" s="3754" t="s">
        <v>655</v>
      </c>
      <c r="C70" s="3494">
        <v>9111</v>
      </c>
      <c r="D70" s="3755"/>
      <c r="E70" s="3756"/>
      <c r="F70" s="3757"/>
      <c r="G70" s="3758"/>
      <c r="H70" s="3759"/>
    </row>
    <row r="71" ht="21.75" customHeight="1">
      <c r="A71" s="3760"/>
      <c r="B71" s="3761" t="s">
        <v>628</v>
      </c>
      <c r="C71" s="3494">
        <v>9258</v>
      </c>
      <c r="D71" s="3762"/>
      <c r="E71" s="3763"/>
      <c r="F71" s="3764"/>
      <c r="G71" s="3765"/>
      <c r="H71" s="3766"/>
    </row>
    <row r="72" ht="21.75" customHeight="1">
      <c r="A72" s="3767"/>
      <c r="B72" s="3768" t="s">
        <v>656</v>
      </c>
      <c r="C72" s="3309">
        <f>IF(C70=0,0,C71/C70-1)*100</f>
        <v>1.61343431017451</v>
      </c>
      <c r="D72" s="3769" t="s">
        <v>623</v>
      </c>
      <c r="E72" s="3770" t="s">
        <v>661</v>
      </c>
      <c r="F72" s="3771" t="s">
        <v>663</v>
      </c>
      <c r="G72" s="3772" t="s">
        <v>624</v>
      </c>
      <c r="H72" s="3773"/>
    </row>
    <row r="73" ht="21.75" customHeight="1">
      <c r="A73" s="3774" t="s">
        <v>666</v>
      </c>
      <c r="B73" s="3775" t="s">
        <v>655</v>
      </c>
      <c r="C73" s="3494">
        <v>0</v>
      </c>
      <c r="D73" s="3776"/>
      <c r="E73" s="3777"/>
      <c r="F73" s="3778"/>
      <c r="G73" s="3779"/>
      <c r="H73" s="3780"/>
    </row>
    <row r="74" ht="21.75" customHeight="1">
      <c r="A74" s="3781"/>
      <c r="B74" s="3782" t="s">
        <v>628</v>
      </c>
      <c r="C74" s="3494">
        <v>0</v>
      </c>
      <c r="D74" s="3783"/>
      <c r="E74" s="3784"/>
      <c r="F74" s="3785"/>
      <c r="G74" s="3786"/>
      <c r="H74" s="3787"/>
    </row>
    <row r="75" ht="21.75" customHeight="1">
      <c r="A75" s="3788"/>
      <c r="B75" s="3789" t="s">
        <v>656</v>
      </c>
      <c r="C75" s="3309">
        <f>IF(C73=0,0,C74/C73-1)*100</f>
        <v>0</v>
      </c>
      <c r="D75" s="3790" t="s">
        <v>623</v>
      </c>
      <c r="E75" s="3791" t="s">
        <v>661</v>
      </c>
      <c r="F75" s="3792" t="s">
        <v>663</v>
      </c>
      <c r="G75" s="3793" t="s">
        <v>624</v>
      </c>
      <c r="H75" s="3794"/>
    </row>
    <row r="76" ht="21.75" customHeight="1">
      <c r="A76" s="3795" t="s">
        <v>667</v>
      </c>
      <c r="B76" s="3796" t="s">
        <v>655</v>
      </c>
      <c r="C76" s="3494">
        <v>3043</v>
      </c>
      <c r="D76" s="3797"/>
      <c r="E76" s="3798"/>
      <c r="F76" s="3799"/>
      <c r="G76" s="3800"/>
      <c r="H76" s="3801"/>
    </row>
    <row r="77" ht="21.75" customHeight="1">
      <c r="A77" s="3802"/>
      <c r="B77" s="3803" t="s">
        <v>628</v>
      </c>
      <c r="C77" s="3494">
        <v>0</v>
      </c>
      <c r="D77" s="3804"/>
      <c r="E77" s="3805"/>
      <c r="F77" s="3806"/>
      <c r="G77" s="3807"/>
      <c r="H77" s="3808"/>
    </row>
    <row r="78" ht="21.75" customHeight="1">
      <c r="A78" s="3809"/>
      <c r="B78" s="3810" t="s">
        <v>656</v>
      </c>
      <c r="C78" s="3309">
        <f>IF(C76=0,0,C77/C76-1)*100</f>
        <v>-100</v>
      </c>
      <c r="D78" s="3811" t="s">
        <v>623</v>
      </c>
      <c r="E78" s="3812" t="s">
        <v>661</v>
      </c>
      <c r="F78" s="3813" t="s">
        <v>663</v>
      </c>
      <c r="G78" s="3814" t="s">
        <v>624</v>
      </c>
      <c r="H78" s="3815"/>
    </row>
    <row r="79" ht="21.75" customHeight="1">
      <c r="A79" s="3816" t="s">
        <v>668</v>
      </c>
      <c r="B79" s="3817" t="s">
        <v>655</v>
      </c>
      <c r="C79" s="3494">
        <v>0</v>
      </c>
      <c r="D79" s="3818"/>
      <c r="E79" s="3819"/>
      <c r="F79" s="3820"/>
      <c r="G79" s="3821"/>
      <c r="H79" s="3822"/>
    </row>
    <row r="80" ht="21.75" customHeight="1">
      <c r="A80" s="3823"/>
      <c r="B80" s="3824" t="s">
        <v>628</v>
      </c>
      <c r="C80" s="3494">
        <v>3798</v>
      </c>
      <c r="D80" s="3825"/>
      <c r="E80" s="3826"/>
      <c r="F80" s="3827"/>
      <c r="G80" s="3828"/>
      <c r="H80" s="3829"/>
    </row>
    <row r="81" ht="21.75" customHeight="1">
      <c r="A81" s="3830"/>
      <c r="B81" s="3831" t="s">
        <v>656</v>
      </c>
      <c r="C81" s="3309">
        <f>IF(C79=0,0,C80/C79-1)*100</f>
        <v>0</v>
      </c>
      <c r="D81" s="3832" t="s">
        <v>623</v>
      </c>
      <c r="E81" s="3833" t="s">
        <v>661</v>
      </c>
      <c r="F81" s="3834" t="s">
        <v>669</v>
      </c>
      <c r="G81" s="3835" t="s">
        <v>624</v>
      </c>
      <c r="H81" s="3836"/>
    </row>
    <row r="82" ht="21.75" customHeight="1">
      <c r="A82" s="3837" t="s">
        <v>670</v>
      </c>
      <c r="B82" s="3838" t="s">
        <v>655</v>
      </c>
      <c r="C82" s="3494">
        <v>0</v>
      </c>
      <c r="D82" s="3839"/>
      <c r="E82" s="3840"/>
      <c r="F82" s="3841"/>
      <c r="G82" s="3842"/>
      <c r="H82" s="3843"/>
    </row>
    <row r="83" ht="21.75" customHeight="1">
      <c r="A83" s="3844"/>
      <c r="B83" s="3845" t="s">
        <v>628</v>
      </c>
      <c r="C83" s="3494">
        <v>0</v>
      </c>
      <c r="D83" s="3846"/>
      <c r="E83" s="3847"/>
      <c r="F83" s="3848"/>
      <c r="G83" s="3849"/>
      <c r="H83" s="3850"/>
    </row>
    <row r="84" ht="21.75" customHeight="1">
      <c r="A84" s="3851"/>
      <c r="B84" s="3852" t="s">
        <v>656</v>
      </c>
      <c r="C84" s="3309">
        <f>IF(C82=0,0,C83/C82-1)*100</f>
        <v>0</v>
      </c>
      <c r="D84" s="3853" t="s">
        <v>623</v>
      </c>
      <c r="E84" s="3854"/>
      <c r="F84" s="3855" t="s">
        <v>661</v>
      </c>
      <c r="G84" s="3856" t="s">
        <v>624</v>
      </c>
      <c r="H84" s="3857"/>
    </row>
    <row r="85" ht="21.75" customHeight="1">
      <c r="A85" s="3858" t="s">
        <v>671</v>
      </c>
      <c r="B85" s="3859" t="s">
        <v>655</v>
      </c>
      <c r="C85" s="3309">
        <v>0</v>
      </c>
      <c r="D85" s="3860"/>
      <c r="E85" s="3861"/>
      <c r="F85" s="3862"/>
      <c r="G85" s="3863"/>
      <c r="H85" s="3864"/>
    </row>
    <row r="86" ht="21.75" customHeight="1">
      <c r="A86" s="3865"/>
      <c r="B86" s="3866" t="s">
        <v>628</v>
      </c>
      <c r="C86" s="3309">
        <v>0</v>
      </c>
      <c r="D86" s="3867"/>
      <c r="E86" s="3868"/>
      <c r="F86" s="3869"/>
      <c r="G86" s="3870"/>
      <c r="H86" s="3871"/>
    </row>
    <row r="87" ht="21.75" customHeight="1">
      <c r="A87" s="3872"/>
      <c r="B87" s="3873" t="s">
        <v>656</v>
      </c>
      <c r="C87" s="3309">
        <f>IF(C85=0,0,C86/C85-1)*100</f>
        <v>0</v>
      </c>
      <c r="D87" s="3874" t="s">
        <v>623</v>
      </c>
      <c r="E87" s="3875" t="s">
        <v>657</v>
      </c>
      <c r="F87" s="3876" t="s">
        <v>658</v>
      </c>
      <c r="G87" s="3877" t="s">
        <v>624</v>
      </c>
      <c r="H87" s="3878"/>
    </row>
    <row r="88" ht="21.75" customHeight="1">
      <c r="A88" s="3879" t="s">
        <v>672</v>
      </c>
      <c r="B88" s="3880" t="s">
        <v>655</v>
      </c>
      <c r="C88" s="3309">
        <v>0</v>
      </c>
      <c r="D88" s="3881"/>
      <c r="E88" s="3882"/>
      <c r="F88" s="3883"/>
      <c r="G88" s="3884"/>
      <c r="H88" s="3885"/>
    </row>
    <row r="89" ht="21.75" customHeight="1">
      <c r="A89" s="3886"/>
      <c r="B89" s="3887" t="s">
        <v>628</v>
      </c>
      <c r="C89" s="3309">
        <v>141843170.72</v>
      </c>
      <c r="D89" s="3888"/>
      <c r="E89" s="3889"/>
      <c r="F89" s="3890"/>
      <c r="G89" s="3891"/>
      <c r="H89" s="3892"/>
    </row>
    <row r="90" ht="21.75" customHeight="1">
      <c r="A90" s="3893"/>
      <c r="B90" s="3894" t="s">
        <v>656</v>
      </c>
      <c r="C90" s="3309">
        <f>IF(C88=0,0,C89/C88-1)*100</f>
        <v>0</v>
      </c>
      <c r="D90" s="3895" t="s">
        <v>623</v>
      </c>
      <c r="E90" s="3896" t="s">
        <v>657</v>
      </c>
      <c r="F90" s="3897" t="s">
        <v>658</v>
      </c>
      <c r="G90" s="3898" t="s">
        <v>624</v>
      </c>
      <c r="H90" s="3899"/>
    </row>
    <row r="91" ht="21.75" customHeight="1">
      <c r="A91" s="3900" t="s">
        <v>673</v>
      </c>
      <c r="B91" s="3901" t="s">
        <v>655</v>
      </c>
      <c r="C91" s="3309">
        <v>0</v>
      </c>
      <c r="D91" s="3902"/>
      <c r="E91" s="3903"/>
      <c r="F91" s="3904"/>
      <c r="G91" s="3905"/>
      <c r="H91" s="3906"/>
    </row>
    <row r="92" ht="21.75" customHeight="1">
      <c r="A92" s="3907"/>
      <c r="B92" s="3908" t="s">
        <v>628</v>
      </c>
      <c r="C92" s="3309">
        <v>78756234.41</v>
      </c>
      <c r="D92" s="3909"/>
      <c r="E92" s="3910"/>
      <c r="F92" s="3911"/>
      <c r="G92" s="3912"/>
      <c r="H92" s="3913"/>
    </row>
    <row r="93" ht="21.75" customHeight="1">
      <c r="A93" s="3914"/>
      <c r="B93" s="3915" t="s">
        <v>656</v>
      </c>
      <c r="C93" s="3309">
        <f>IF(C91=0,0,C92/C91-1)*100</f>
        <v>0</v>
      </c>
      <c r="D93" s="3916" t="s">
        <v>623</v>
      </c>
      <c r="E93" s="3917" t="s">
        <v>657</v>
      </c>
      <c r="F93" s="3918" t="s">
        <v>658</v>
      </c>
      <c r="G93" s="3919" t="s">
        <v>624</v>
      </c>
      <c r="H93" s="3920"/>
    </row>
    <row r="94" ht="21.75" customHeight="1">
      <c r="A94" s="3921"/>
      <c r="B94" s="3922"/>
      <c r="C94" s="3923"/>
      <c r="D94" s="3924"/>
      <c r="E94" s="3925"/>
      <c r="F94" s="3926"/>
      <c r="G94" s="3927"/>
      <c r="H94" s="3928"/>
    </row>
  </sheetData>
  <mergeCells>
    <mergeCell ref="A1:H1"/>
    <mergeCell ref="A2:H2"/>
    <mergeCell ref="A3:H3"/>
    <mergeCell ref="A4:A5"/>
    <mergeCell ref="B4:B5"/>
    <mergeCell ref="C4:C5"/>
    <mergeCell ref="D4:D5"/>
    <mergeCell ref="E4:F4"/>
    <mergeCell ref="G4:G5"/>
    <mergeCell ref="H4:H5"/>
    <mergeCell ref="A6:H6"/>
    <mergeCell ref="A7:A9"/>
    <mergeCell ref="A10:H10"/>
    <mergeCell ref="A11:A13"/>
    <mergeCell ref="A14:A16"/>
    <mergeCell ref="A17:A19"/>
    <mergeCell ref="A20:H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H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H94"/>
  </mergeCells>
  <pageMargins left="1.18110236220472" right="1.18110236220472" top="1.18110236220472" bottom="1.18110236220472" header="0.51181" footer="0.51181"/>
  <pageSetup paperSize="9" orientation="portrait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32"/>
  <sheetViews>
    <sheetView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29.2392156862745" style="16"/>
    <col min="2" max="2" width="28.4862745098039" style="16"/>
    <col min="3" max="3" width="20.5803921568627" style="16"/>
    <col min="4" max="4" width="23.5921568627451" style="16"/>
    <col min="5" max="5" width="6.65098039215686" style="16"/>
    <col min="6" max="6" width="10.4156862745098" style="16"/>
    <col min="7" max="7" width="10.4156862745098" style="16"/>
    <col min="8" max="8" width="7.90588235294118" style="16"/>
    <col min="9" max="9" width="39.7803921568627" style="16"/>
  </cols>
  <sheetData>
    <row r="1" ht="39" customHeight="1">
      <c r="A1" s="3929" t="s">
        <v>674</v>
      </c>
      <c r="B1" s="3930"/>
      <c r="C1" s="3931"/>
      <c r="D1" s="3932"/>
      <c r="E1" s="3933"/>
      <c r="F1" s="3934"/>
      <c r="G1" s="3935"/>
      <c r="H1" s="3936"/>
      <c r="I1" s="3937"/>
    </row>
    <row r="2" ht="15.75" customHeight="1">
      <c r="A2" s="3938"/>
      <c r="B2" s="3939"/>
      <c r="C2" s="3940"/>
      <c r="D2" s="3941"/>
      <c r="E2" s="3942"/>
      <c r="F2" s="3943"/>
      <c r="G2" s="3944"/>
      <c r="H2" s="3945"/>
      <c r="I2" s="3946" t="s">
        <v>675</v>
      </c>
    </row>
    <row r="3" ht="15.75" customHeight="1">
      <c r="A3" s="3947"/>
      <c r="B3" s="3948"/>
      <c r="C3" s="3949"/>
      <c r="D3" s="3950"/>
      <c r="E3" s="3951"/>
      <c r="F3" s="3952"/>
      <c r="G3" s="3953"/>
      <c r="H3" s="3954"/>
      <c r="I3" s="3955" t="s">
        <v>676</v>
      </c>
    </row>
    <row r="4" ht="23.25" customHeight="1">
      <c r="A4" s="3956" t="s">
        <v>323</v>
      </c>
      <c r="B4" s="3957" t="s">
        <v>677</v>
      </c>
      <c r="C4" s="3958" t="s">
        <v>610</v>
      </c>
      <c r="D4" s="3959" t="s">
        <v>611</v>
      </c>
      <c r="E4" s="3960" t="s">
        <v>612</v>
      </c>
      <c r="F4" s="3961" t="s">
        <v>613</v>
      </c>
      <c r="G4" s="3962"/>
      <c r="H4" s="3963" t="s">
        <v>614</v>
      </c>
      <c r="I4" s="3964" t="s">
        <v>678</v>
      </c>
    </row>
    <row r="5" ht="23.25" customHeight="1">
      <c r="A5" s="3965"/>
      <c r="B5" s="3966"/>
      <c r="C5" s="3967"/>
      <c r="D5" s="3968"/>
      <c r="E5" s="3969"/>
      <c r="F5" s="3970" t="s">
        <v>616</v>
      </c>
      <c r="G5" s="3971" t="s">
        <v>617</v>
      </c>
      <c r="H5" s="3972"/>
      <c r="I5" s="3973"/>
    </row>
    <row r="6" ht="23.25" customHeight="1">
      <c r="A6" s="3974" t="s">
        <v>679</v>
      </c>
      <c r="B6" s="3975"/>
      <c r="C6" s="3976"/>
      <c r="D6" s="3977"/>
      <c r="E6" s="3978"/>
      <c r="F6" s="3979"/>
      <c r="G6" s="3980"/>
      <c r="H6" s="3981"/>
      <c r="I6" s="3982"/>
    </row>
    <row r="7" ht="23.25" customHeight="1">
      <c r="A7" s="3983" t="s">
        <v>680</v>
      </c>
      <c r="B7" s="3984" t="s">
        <v>681</v>
      </c>
      <c r="C7" s="3985" t="s">
        <v>628</v>
      </c>
      <c r="D7" s="3309">
        <v>54540218.6</v>
      </c>
      <c r="E7" s="3986"/>
      <c r="F7" s="3987"/>
      <c r="G7" s="3988"/>
      <c r="H7" s="3989"/>
      <c r="I7" s="3990"/>
    </row>
    <row r="8" ht="23.25" customHeight="1">
      <c r="A8" s="3991"/>
      <c r="B8" s="3992"/>
      <c r="C8" s="3993" t="s">
        <v>86</v>
      </c>
      <c r="D8" s="3309">
        <v>0</v>
      </c>
      <c r="E8" s="3994"/>
      <c r="F8" s="3995"/>
      <c r="G8" s="3996"/>
      <c r="H8" s="3997"/>
      <c r="I8" s="3998"/>
    </row>
    <row r="9" ht="23.25" customHeight="1">
      <c r="A9" s="3999"/>
      <c r="B9" s="4000"/>
      <c r="C9" s="4001" t="s">
        <v>682</v>
      </c>
      <c r="D9" s="3309">
        <f>D8-D7</f>
        <v>-54540218.6</v>
      </c>
      <c r="E9" s="4002"/>
      <c r="F9" s="4003"/>
      <c r="G9" s="4004"/>
      <c r="H9" s="4005"/>
      <c r="I9" s="4006"/>
    </row>
    <row r="10" ht="23.25" customHeight="1">
      <c r="A10" s="4007"/>
      <c r="B10" s="4008"/>
      <c r="C10" s="4009" t="s">
        <v>683</v>
      </c>
      <c r="D10" s="3309">
        <f>IF(D7=0,0,D8/D7-1)*100</f>
        <v>-100</v>
      </c>
      <c r="E10" s="4010" t="s">
        <v>623</v>
      </c>
      <c r="F10" s="4011">
        <v>0.05</v>
      </c>
      <c r="G10" s="4012">
        <v>0.3</v>
      </c>
      <c r="H10" s="4013"/>
      <c r="I10" s="4014"/>
    </row>
    <row r="11" ht="23.25" customHeight="1">
      <c r="A11" s="4015" t="s">
        <v>684</v>
      </c>
      <c r="B11" s="4016" t="s">
        <v>685</v>
      </c>
      <c r="C11" s="4017" t="s">
        <v>628</v>
      </c>
      <c r="D11" s="3309">
        <v>0</v>
      </c>
      <c r="E11" s="4018"/>
      <c r="F11" s="4019"/>
      <c r="G11" s="4020"/>
      <c r="H11" s="4021"/>
      <c r="I11" s="4022"/>
    </row>
    <row r="12" ht="23.25" customHeight="1">
      <c r="A12" s="4023"/>
      <c r="B12" s="4024"/>
      <c r="C12" s="4025" t="s">
        <v>86</v>
      </c>
      <c r="D12" s="3309">
        <v>32329055.29</v>
      </c>
      <c r="E12" s="4026"/>
      <c r="F12" s="4027"/>
      <c r="G12" s="4028"/>
      <c r="H12" s="4029"/>
      <c r="I12" s="4030"/>
    </row>
    <row r="13" ht="23.25" customHeight="1">
      <c r="A13" s="4031"/>
      <c r="B13" s="4032"/>
      <c r="C13" s="4033" t="s">
        <v>682</v>
      </c>
      <c r="D13" s="3309">
        <f>D12-D11</f>
        <v>32329055.29</v>
      </c>
      <c r="E13" s="4034"/>
      <c r="F13" s="4035"/>
      <c r="G13" s="4036"/>
      <c r="H13" s="4037"/>
      <c r="I13" s="4038"/>
    </row>
    <row r="14" ht="23.25" customHeight="1">
      <c r="A14" s="4039"/>
      <c r="B14" s="4040"/>
      <c r="C14" s="4041" t="s">
        <v>683</v>
      </c>
      <c r="D14" s="3309">
        <f>IF(D11=0,0,D12/D11-1)*100</f>
        <v>0</v>
      </c>
      <c r="E14" s="4042" t="s">
        <v>623</v>
      </c>
      <c r="F14" s="4043">
        <v>0.05</v>
      </c>
      <c r="G14" s="4044">
        <v>0.3</v>
      </c>
      <c r="H14" s="4045" t="s">
        <v>624</v>
      </c>
      <c r="I14" s="4046"/>
    </row>
    <row r="15" ht="23.25" customHeight="1">
      <c r="A15" s="4047" t="s">
        <v>686</v>
      </c>
      <c r="B15" s="4048" t="s">
        <v>687</v>
      </c>
      <c r="C15" s="4049" t="s">
        <v>628</v>
      </c>
      <c r="D15" s="3309">
        <v>0</v>
      </c>
      <c r="E15" s="4050"/>
      <c r="F15" s="4051"/>
      <c r="G15" s="4052"/>
      <c r="H15" s="4053"/>
      <c r="I15" s="4054"/>
    </row>
    <row r="16" ht="23.25" customHeight="1">
      <c r="A16" s="4055"/>
      <c r="B16" s="4056"/>
      <c r="C16" s="4057" t="s">
        <v>86</v>
      </c>
      <c r="D16" s="3309">
        <v>0</v>
      </c>
      <c r="E16" s="4058"/>
      <c r="F16" s="4059"/>
      <c r="G16" s="4060"/>
      <c r="H16" s="4061"/>
      <c r="I16" s="4062"/>
    </row>
    <row r="17" ht="23.25" customHeight="1">
      <c r="A17" s="4063"/>
      <c r="B17" s="4064"/>
      <c r="C17" s="4065" t="s">
        <v>682</v>
      </c>
      <c r="D17" s="3309">
        <f>D16-D15</f>
        <v>0</v>
      </c>
      <c r="E17" s="4066"/>
      <c r="F17" s="4067"/>
      <c r="G17" s="4068"/>
      <c r="H17" s="4069"/>
      <c r="I17" s="4070"/>
    </row>
    <row r="18" ht="23.25" customHeight="1">
      <c r="A18" s="4071"/>
      <c r="B18" s="4072"/>
      <c r="C18" s="4073" t="s">
        <v>683</v>
      </c>
      <c r="D18" s="3309">
        <f>IF(D15=0,0,D16/D15-1)*100</f>
        <v>0</v>
      </c>
      <c r="E18" s="4074" t="s">
        <v>623</v>
      </c>
      <c r="F18" s="4075">
        <v>0.05</v>
      </c>
      <c r="G18" s="4076">
        <v>0.3</v>
      </c>
      <c r="H18" s="4077"/>
      <c r="I18" s="4078"/>
    </row>
    <row r="19" ht="23.25" customHeight="1">
      <c r="A19" s="4079" t="s">
        <v>688</v>
      </c>
      <c r="B19" s="4080" t="s">
        <v>681</v>
      </c>
      <c r="C19" s="4081" t="s">
        <v>628</v>
      </c>
      <c r="D19" s="3309">
        <v>0</v>
      </c>
      <c r="E19" s="4082"/>
      <c r="F19" s="4083"/>
      <c r="G19" s="4084"/>
      <c r="H19" s="4085"/>
      <c r="I19" s="4086"/>
    </row>
    <row r="20" ht="23.25" customHeight="1">
      <c r="A20" s="4087"/>
      <c r="B20" s="4088"/>
      <c r="C20" s="4089" t="s">
        <v>86</v>
      </c>
      <c r="D20" s="3309">
        <v>0</v>
      </c>
      <c r="E20" s="4090"/>
      <c r="F20" s="4091"/>
      <c r="G20" s="4092"/>
      <c r="H20" s="4093"/>
      <c r="I20" s="4094"/>
    </row>
    <row r="21" ht="23.25" customHeight="1">
      <c r="A21" s="4095"/>
      <c r="B21" s="4096"/>
      <c r="C21" s="4097" t="s">
        <v>682</v>
      </c>
      <c r="D21" s="3309">
        <f>D20-D19</f>
        <v>0</v>
      </c>
      <c r="E21" s="4098"/>
      <c r="F21" s="4099"/>
      <c r="G21" s="4100"/>
      <c r="H21" s="4101"/>
      <c r="I21" s="4102"/>
    </row>
    <row r="22" ht="23.25" customHeight="1">
      <c r="A22" s="4103"/>
      <c r="B22" s="4104"/>
      <c r="C22" s="4105" t="s">
        <v>683</v>
      </c>
      <c r="D22" s="3309">
        <f>IF(D19=0,0,D20/D19-1)*100</f>
        <v>0</v>
      </c>
      <c r="E22" s="4106"/>
      <c r="F22" s="4107"/>
      <c r="G22" s="4108"/>
      <c r="H22" s="4109"/>
      <c r="I22" s="4110"/>
    </row>
    <row r="23" ht="23.25" customHeight="1">
      <c r="A23" s="4111" t="s">
        <v>689</v>
      </c>
      <c r="B23" s="4112" t="s">
        <v>681</v>
      </c>
      <c r="C23" s="4113" t="s">
        <v>628</v>
      </c>
      <c r="D23" s="3309">
        <v>0</v>
      </c>
      <c r="E23" s="4114"/>
      <c r="F23" s="4115"/>
      <c r="G23" s="4116"/>
      <c r="H23" s="4117"/>
      <c r="I23" s="4118"/>
    </row>
    <row r="24" ht="23.25" customHeight="1">
      <c r="A24" s="4119"/>
      <c r="B24" s="4120"/>
      <c r="C24" s="4121" t="s">
        <v>86</v>
      </c>
      <c r="D24" s="3309">
        <v>0</v>
      </c>
      <c r="E24" s="4122"/>
      <c r="F24" s="4123"/>
      <c r="G24" s="4124"/>
      <c r="H24" s="4125"/>
      <c r="I24" s="4126"/>
    </row>
    <row r="25" ht="23.25" customHeight="1">
      <c r="A25" s="4127"/>
      <c r="B25" s="4128"/>
      <c r="C25" s="4129" t="s">
        <v>682</v>
      </c>
      <c r="D25" s="3309">
        <f>D24-D23</f>
        <v>0</v>
      </c>
      <c r="E25" s="4130"/>
      <c r="F25" s="4131"/>
      <c r="G25" s="4132"/>
      <c r="H25" s="4133"/>
      <c r="I25" s="4134"/>
    </row>
    <row r="26" ht="23.25" customHeight="1">
      <c r="A26" s="4135"/>
      <c r="B26" s="4136"/>
      <c r="C26" s="4137" t="s">
        <v>683</v>
      </c>
      <c r="D26" s="3309">
        <f>IF(D23=0,0,D24/D23-1)*100</f>
        <v>0</v>
      </c>
      <c r="E26" s="4138"/>
      <c r="F26" s="4139"/>
      <c r="G26" s="4140"/>
      <c r="H26" s="4141"/>
      <c r="I26" s="4142"/>
    </row>
    <row r="27" ht="23.25" customHeight="1">
      <c r="A27" s="4143" t="s">
        <v>690</v>
      </c>
      <c r="B27" s="4144"/>
      <c r="C27" s="4145"/>
      <c r="D27" s="4146"/>
      <c r="E27" s="4147"/>
      <c r="F27" s="4148"/>
      <c r="G27" s="4149"/>
      <c r="H27" s="4150"/>
      <c r="I27" s="4151"/>
    </row>
    <row r="28" ht="23.25" customHeight="1">
      <c r="A28" s="4152" t="s">
        <v>691</v>
      </c>
      <c r="B28" s="4153" t="s">
        <v>681</v>
      </c>
      <c r="C28" s="4154" t="s">
        <v>628</v>
      </c>
      <c r="D28" s="3309">
        <v>0</v>
      </c>
      <c r="E28" s="4155"/>
      <c r="F28" s="4156"/>
      <c r="G28" s="4157"/>
      <c r="H28" s="4158"/>
      <c r="I28" s="4159"/>
    </row>
    <row r="29" ht="23.25" customHeight="1">
      <c r="A29" s="4160"/>
      <c r="B29" s="4161"/>
      <c r="C29" s="4162" t="s">
        <v>86</v>
      </c>
      <c r="D29" s="3309">
        <v>0</v>
      </c>
      <c r="E29" s="4163"/>
      <c r="F29" s="4164"/>
      <c r="G29" s="4165"/>
      <c r="H29" s="4166"/>
      <c r="I29" s="4167"/>
    </row>
    <row r="30" ht="23.25" customHeight="1">
      <c r="A30" s="4168"/>
      <c r="B30" s="4169"/>
      <c r="C30" s="4170" t="s">
        <v>682</v>
      </c>
      <c r="D30" s="3309">
        <f>D29-D28</f>
        <v>0</v>
      </c>
      <c r="E30" s="4171"/>
      <c r="F30" s="4172"/>
      <c r="G30" s="4173"/>
      <c r="H30" s="4174"/>
      <c r="I30" s="4175"/>
    </row>
    <row r="31" ht="23.25" customHeight="1">
      <c r="A31" s="4176"/>
      <c r="B31" s="4177"/>
      <c r="C31" s="4178" t="s">
        <v>683</v>
      </c>
      <c r="D31" s="3309">
        <f>IF(D28=0,0,D29/D28-1)*100</f>
        <v>0</v>
      </c>
      <c r="E31" s="4179"/>
      <c r="F31" s="4180"/>
      <c r="G31" s="4181"/>
      <c r="H31" s="4182"/>
      <c r="I31" s="4183"/>
    </row>
    <row r="32" ht="23.25" customHeight="1">
      <c r="A32" s="4184" t="s">
        <v>692</v>
      </c>
      <c r="B32" s="4185" t="s">
        <v>681</v>
      </c>
      <c r="C32" s="4186" t="s">
        <v>628</v>
      </c>
      <c r="D32" s="3309">
        <v>0</v>
      </c>
      <c r="E32" s="4187"/>
      <c r="F32" s="4188"/>
      <c r="G32" s="4189"/>
      <c r="H32" s="4190"/>
      <c r="I32" s="4191"/>
    </row>
    <row r="33" ht="23.25" customHeight="1">
      <c r="A33" s="4192"/>
      <c r="B33" s="4193"/>
      <c r="C33" s="4194" t="s">
        <v>86</v>
      </c>
      <c r="D33" s="3309">
        <v>0</v>
      </c>
      <c r="E33" s="4195"/>
      <c r="F33" s="4196"/>
      <c r="G33" s="4197"/>
      <c r="H33" s="4198"/>
      <c r="I33" s="4199"/>
    </row>
    <row r="34" ht="23.25" customHeight="1">
      <c r="A34" s="4200"/>
      <c r="B34" s="4201"/>
      <c r="C34" s="4202" t="s">
        <v>682</v>
      </c>
      <c r="D34" s="3309">
        <f>D33-D32</f>
        <v>0</v>
      </c>
      <c r="E34" s="4203"/>
      <c r="F34" s="4204"/>
      <c r="G34" s="4205"/>
      <c r="H34" s="4206"/>
      <c r="I34" s="4207"/>
    </row>
    <row r="35" ht="23.25" customHeight="1">
      <c r="A35" s="4208"/>
      <c r="B35" s="4209"/>
      <c r="C35" s="4210" t="s">
        <v>683</v>
      </c>
      <c r="D35" s="3309">
        <f>IF(D32=0,0,D33/D32-1)*100</f>
        <v>0</v>
      </c>
      <c r="E35" s="4211"/>
      <c r="F35" s="4212"/>
      <c r="G35" s="4213"/>
      <c r="H35" s="4214"/>
      <c r="I35" s="4215"/>
    </row>
    <row r="36" ht="23.25" customHeight="1">
      <c r="A36" s="4216" t="s">
        <v>693</v>
      </c>
      <c r="B36" s="4217" t="s">
        <v>681</v>
      </c>
      <c r="C36" s="4218" t="s">
        <v>628</v>
      </c>
      <c r="D36" s="3309">
        <v>0</v>
      </c>
      <c r="E36" s="4219"/>
      <c r="F36" s="4220"/>
      <c r="G36" s="4221"/>
      <c r="H36" s="4222"/>
      <c r="I36" s="4223"/>
    </row>
    <row r="37" ht="23.25" customHeight="1">
      <c r="A37" s="4224"/>
      <c r="B37" s="4225"/>
      <c r="C37" s="4226" t="s">
        <v>86</v>
      </c>
      <c r="D37" s="3309">
        <v>0</v>
      </c>
      <c r="E37" s="4227"/>
      <c r="F37" s="4228"/>
      <c r="G37" s="4229"/>
      <c r="H37" s="4230"/>
      <c r="I37" s="4231"/>
    </row>
    <row r="38" ht="23.25" customHeight="1">
      <c r="A38" s="4232"/>
      <c r="B38" s="4233"/>
      <c r="C38" s="4234" t="s">
        <v>682</v>
      </c>
      <c r="D38" s="3309">
        <f>D37-D36</f>
        <v>0</v>
      </c>
      <c r="E38" s="4235"/>
      <c r="F38" s="4236"/>
      <c r="G38" s="4237"/>
      <c r="H38" s="4238"/>
      <c r="I38" s="4239"/>
    </row>
    <row r="39" ht="23.25" customHeight="1">
      <c r="A39" s="4240"/>
      <c r="B39" s="4241"/>
      <c r="C39" s="4242" t="s">
        <v>683</v>
      </c>
      <c r="D39" s="3309">
        <f>IF(D36=0,0,D37/D36-1)*100</f>
        <v>0</v>
      </c>
      <c r="E39" s="4243"/>
      <c r="F39" s="4244"/>
      <c r="G39" s="4245"/>
      <c r="H39" s="4246"/>
      <c r="I39" s="4247"/>
    </row>
    <row r="40" ht="23.25" customHeight="1">
      <c r="A40" s="4248" t="s">
        <v>694</v>
      </c>
      <c r="B40" s="4249" t="s">
        <v>681</v>
      </c>
      <c r="C40" s="4250" t="s">
        <v>628</v>
      </c>
      <c r="D40" s="3309">
        <v>1500000</v>
      </c>
      <c r="E40" s="4251"/>
      <c r="F40" s="4252"/>
      <c r="G40" s="4253"/>
      <c r="H40" s="4254"/>
      <c r="I40" s="4255"/>
    </row>
    <row r="41" ht="23.25" customHeight="1">
      <c r="A41" s="4256"/>
      <c r="B41" s="4257"/>
      <c r="C41" s="4258" t="s">
        <v>86</v>
      </c>
      <c r="D41" s="3309">
        <v>1400000</v>
      </c>
      <c r="E41" s="4259"/>
      <c r="F41" s="4260"/>
      <c r="G41" s="4261"/>
      <c r="H41" s="4262"/>
      <c r="I41" s="4263"/>
    </row>
    <row r="42" ht="23.25" customHeight="1">
      <c r="A42" s="4264"/>
      <c r="B42" s="4265"/>
      <c r="C42" s="4266" t="s">
        <v>682</v>
      </c>
      <c r="D42" s="3309">
        <f>D41-D40</f>
        <v>-100000</v>
      </c>
      <c r="E42" s="4267"/>
      <c r="F42" s="4268"/>
      <c r="G42" s="4269"/>
      <c r="H42" s="4270"/>
      <c r="I42" s="4271"/>
    </row>
    <row r="43" ht="23.25" customHeight="1">
      <c r="A43" s="4272"/>
      <c r="B43" s="4273"/>
      <c r="C43" s="4274" t="s">
        <v>683</v>
      </c>
      <c r="D43" s="3309">
        <f>IF(D40=0,0,D41/D40-1)*100</f>
        <v>-6.66666666666666</v>
      </c>
      <c r="E43" s="4275"/>
      <c r="F43" s="4276"/>
      <c r="G43" s="4277"/>
      <c r="H43" s="4278"/>
      <c r="I43" s="4279"/>
    </row>
    <row r="44" ht="23.25" customHeight="1">
      <c r="A44" s="4280" t="s">
        <v>695</v>
      </c>
      <c r="B44" s="4281" t="s">
        <v>696</v>
      </c>
      <c r="C44" s="4282" t="s">
        <v>628</v>
      </c>
      <c r="D44" s="3309" t="e">
        <f>D40/D28*100-100</f>
        <v>#DIV/0!</v>
      </c>
      <c r="E44" s="4283"/>
      <c r="F44" s="4284"/>
      <c r="G44" s="4285"/>
      <c r="H44" s="4286"/>
      <c r="I44" s="4287"/>
    </row>
    <row r="45" ht="23.25" customHeight="1">
      <c r="A45" s="4288"/>
      <c r="B45" s="4289"/>
      <c r="C45" s="4290" t="s">
        <v>86</v>
      </c>
      <c r="D45" s="3309" t="e">
        <f>D41/D29*100-100</f>
        <v>#DIV/0!</v>
      </c>
      <c r="E45" s="4291"/>
      <c r="F45" s="4292"/>
      <c r="G45" s="4293"/>
      <c r="H45" s="4294"/>
      <c r="I45" s="4295"/>
    </row>
    <row r="46" ht="23.25" customHeight="1">
      <c r="A46" s="4296"/>
      <c r="B46" s="4297"/>
      <c r="C46" s="4298" t="s">
        <v>682</v>
      </c>
      <c r="D46" s="3309" t="e">
        <f>D45-D44</f>
        <v>#DIV/0!</v>
      </c>
      <c r="E46" s="4299" t="s">
        <v>623</v>
      </c>
      <c r="F46" s="4300"/>
      <c r="G46" s="4301">
        <v>0</v>
      </c>
      <c r="H46" s="4302"/>
      <c r="I46" s="4303" t="s">
        <v>697</v>
      </c>
    </row>
    <row r="47" ht="23.25" customHeight="1">
      <c r="A47" s="4304" t="s">
        <v>698</v>
      </c>
      <c r="B47" s="4305" t="s">
        <v>699</v>
      </c>
      <c r="C47" s="4306" t="s">
        <v>628</v>
      </c>
      <c r="D47" s="3309" t="e">
        <f>D32/D28*100</f>
        <v>#DIV/0!</v>
      </c>
      <c r="E47" s="4307"/>
      <c r="F47" s="4308"/>
      <c r="G47" s="4309"/>
      <c r="H47" s="4310"/>
      <c r="I47" s="4311"/>
    </row>
    <row r="48" ht="23.25" customHeight="1">
      <c r="A48" s="4312"/>
      <c r="B48" s="4313"/>
      <c r="C48" s="4314" t="s">
        <v>86</v>
      </c>
      <c r="D48" s="3309" t="e">
        <f>D33/D29*100</f>
        <v>#DIV/0!</v>
      </c>
      <c r="E48" s="4315"/>
      <c r="F48" s="4316"/>
      <c r="G48" s="4317"/>
      <c r="H48" s="4318"/>
      <c r="I48" s="4319"/>
    </row>
    <row r="49" ht="23.25" customHeight="1">
      <c r="A49" s="4320"/>
      <c r="B49" s="4321"/>
      <c r="C49" s="4322" t="s">
        <v>682</v>
      </c>
      <c r="D49" s="3309" t="e">
        <f>D48-D47</f>
        <v>#DIV/0!</v>
      </c>
      <c r="E49" s="4323" t="s">
        <v>623</v>
      </c>
      <c r="F49" s="4324">
        <v>0</v>
      </c>
      <c r="G49" s="4325"/>
      <c r="H49" s="4326"/>
      <c r="I49" s="4327"/>
    </row>
    <row r="50" ht="23.25" customHeight="1">
      <c r="A50" s="4328" t="s">
        <v>700</v>
      </c>
      <c r="B50" s="4329"/>
      <c r="C50" s="4330"/>
      <c r="D50" s="4331"/>
      <c r="E50" s="4332"/>
      <c r="F50" s="4333"/>
      <c r="G50" s="4334"/>
      <c r="H50" s="4335"/>
      <c r="I50" s="4336"/>
    </row>
    <row r="51" ht="23.25" customHeight="1">
      <c r="A51" s="4337" t="s">
        <v>701</v>
      </c>
      <c r="B51" s="4338" t="s">
        <v>681</v>
      </c>
      <c r="C51" s="4339" t="s">
        <v>628</v>
      </c>
      <c r="D51" s="3309">
        <v>0</v>
      </c>
      <c r="E51" s="4340"/>
      <c r="F51" s="4341"/>
      <c r="G51" s="4342"/>
      <c r="H51" s="4343"/>
      <c r="I51" s="4344"/>
    </row>
    <row r="52" ht="23.25" customHeight="1">
      <c r="A52" s="4345"/>
      <c r="B52" s="4346"/>
      <c r="C52" s="4347" t="s">
        <v>86</v>
      </c>
      <c r="D52" s="3309">
        <v>0</v>
      </c>
      <c r="E52" s="4348"/>
      <c r="F52" s="4349"/>
      <c r="G52" s="4350"/>
      <c r="H52" s="4351"/>
      <c r="I52" s="4352"/>
    </row>
    <row r="53" ht="23.25" customHeight="1">
      <c r="A53" s="4353"/>
      <c r="B53" s="4354"/>
      <c r="C53" s="4355" t="s">
        <v>682</v>
      </c>
      <c r="D53" s="3309">
        <f>D52-D51</f>
        <v>0</v>
      </c>
      <c r="E53" s="4356"/>
      <c r="F53" s="4357"/>
      <c r="G53" s="4358"/>
      <c r="H53" s="4359"/>
      <c r="I53" s="4360"/>
    </row>
    <row r="54" ht="23.25" customHeight="1">
      <c r="A54" s="4361"/>
      <c r="B54" s="4362"/>
      <c r="C54" s="4363" t="s">
        <v>683</v>
      </c>
      <c r="D54" s="3309">
        <f>IF(D51=0,0,D52/D51-1)*100</f>
        <v>0</v>
      </c>
      <c r="E54" s="4364"/>
      <c r="F54" s="4365"/>
      <c r="G54" s="4366"/>
      <c r="H54" s="4367"/>
      <c r="I54" s="4368"/>
    </row>
    <row r="55" ht="23.25" customHeight="1">
      <c r="A55" s="4369" t="s">
        <v>702</v>
      </c>
      <c r="B55" s="4370" t="s">
        <v>681</v>
      </c>
      <c r="C55" s="4371" t="s">
        <v>628</v>
      </c>
      <c r="D55" s="3309">
        <v>0</v>
      </c>
      <c r="E55" s="4372"/>
      <c r="F55" s="4373"/>
      <c r="G55" s="4374"/>
      <c r="H55" s="4375"/>
      <c r="I55" s="4376"/>
    </row>
    <row r="56" ht="23.25" customHeight="1">
      <c r="A56" s="4377"/>
      <c r="B56" s="4378"/>
      <c r="C56" s="4379" t="s">
        <v>86</v>
      </c>
      <c r="D56" s="3309">
        <v>0</v>
      </c>
      <c r="E56" s="4380"/>
      <c r="F56" s="4381"/>
      <c r="G56" s="4382"/>
      <c r="H56" s="4383"/>
      <c r="I56" s="4384"/>
    </row>
    <row r="57" ht="23.25" customHeight="1">
      <c r="A57" s="4385"/>
      <c r="B57" s="4386"/>
      <c r="C57" s="4387" t="s">
        <v>682</v>
      </c>
      <c r="D57" s="3309">
        <f>D56-D55</f>
        <v>0</v>
      </c>
      <c r="E57" s="4388"/>
      <c r="F57" s="4389"/>
      <c r="G57" s="4390"/>
      <c r="H57" s="4391"/>
      <c r="I57" s="4392"/>
    </row>
    <row r="58" ht="23.25" customHeight="1">
      <c r="A58" s="4393"/>
      <c r="B58" s="4394"/>
      <c r="C58" s="4395" t="s">
        <v>683</v>
      </c>
      <c r="D58" s="3309">
        <f>IF(D55=0,0,D56/D55-1)*100</f>
        <v>0</v>
      </c>
      <c r="E58" s="4396"/>
      <c r="F58" s="4397"/>
      <c r="G58" s="4398"/>
      <c r="H58" s="4399"/>
      <c r="I58" s="4400"/>
    </row>
    <row r="59" ht="23.25" customHeight="1">
      <c r="A59" s="4401" t="s">
        <v>703</v>
      </c>
      <c r="B59" s="4402" t="s">
        <v>704</v>
      </c>
      <c r="C59" s="4403" t="s">
        <v>628</v>
      </c>
      <c r="D59" s="3309">
        <v>0</v>
      </c>
      <c r="E59" s="4404"/>
      <c r="F59" s="4405"/>
      <c r="G59" s="4406"/>
      <c r="H59" s="4407"/>
      <c r="I59" s="4408"/>
    </row>
    <row r="60" ht="23.25" customHeight="1">
      <c r="A60" s="4409"/>
      <c r="B60" s="4410"/>
      <c r="C60" s="4411" t="s">
        <v>86</v>
      </c>
      <c r="D60" s="3309">
        <v>4.86</v>
      </c>
      <c r="E60" s="4412"/>
      <c r="F60" s="4413"/>
      <c r="G60" s="4414"/>
      <c r="H60" s="4415"/>
      <c r="I60" s="4416"/>
    </row>
    <row r="61" ht="23.25" customHeight="1">
      <c r="A61" s="4417"/>
      <c r="B61" s="4418"/>
      <c r="C61" s="4419" t="s">
        <v>682</v>
      </c>
      <c r="D61" s="3309">
        <f>D60-D59</f>
        <v>4.86</v>
      </c>
      <c r="E61" s="4420"/>
      <c r="F61" s="4421"/>
      <c r="G61" s="4422"/>
      <c r="H61" s="4423"/>
      <c r="I61" s="4424"/>
    </row>
    <row r="62" ht="23.25" customHeight="1">
      <c r="A62" s="4425" t="s">
        <v>705</v>
      </c>
      <c r="B62" s="4426" t="s">
        <v>706</v>
      </c>
      <c r="C62" s="4427" t="s">
        <v>628</v>
      </c>
      <c r="D62" s="3309">
        <v>0</v>
      </c>
      <c r="E62" s="4428" t="s">
        <v>623</v>
      </c>
      <c r="F62" s="4429">
        <v>0.0035</v>
      </c>
      <c r="G62" s="4430"/>
      <c r="H62" s="4431" t="s">
        <v>624</v>
      </c>
      <c r="I62" s="4432"/>
    </row>
    <row r="63" ht="23.25" customHeight="1">
      <c r="A63" s="4433"/>
      <c r="B63" s="4434"/>
      <c r="C63" s="4435" t="s">
        <v>86</v>
      </c>
      <c r="D63" s="3309">
        <v>0</v>
      </c>
      <c r="E63" s="4436" t="s">
        <v>623</v>
      </c>
      <c r="F63" s="4437">
        <v>0.0035</v>
      </c>
      <c r="G63" s="4438"/>
      <c r="H63" s="4439" t="s">
        <v>624</v>
      </c>
      <c r="I63" s="4440"/>
    </row>
    <row r="64" ht="23.25" customHeight="1">
      <c r="A64" s="4441"/>
      <c r="B64" s="4442"/>
      <c r="C64" s="4443" t="s">
        <v>682</v>
      </c>
      <c r="D64" s="3309">
        <f>D63-D62</f>
        <v>0</v>
      </c>
      <c r="E64" s="4444"/>
      <c r="F64" s="4445"/>
      <c r="G64" s="4446"/>
      <c r="H64" s="4447"/>
      <c r="I64" s="4448"/>
    </row>
    <row r="65" ht="23.25" customHeight="1">
      <c r="A65" s="4449" t="s">
        <v>707</v>
      </c>
      <c r="B65" s="4450" t="s">
        <v>681</v>
      </c>
      <c r="C65" s="4451" t="s">
        <v>628</v>
      </c>
      <c r="D65" s="3309">
        <v>0</v>
      </c>
      <c r="E65" s="4452"/>
      <c r="F65" s="4453"/>
      <c r="G65" s="4454"/>
      <c r="H65" s="4455"/>
      <c r="I65" s="4456"/>
    </row>
    <row r="66" ht="23.25" customHeight="1">
      <c r="A66" s="4457"/>
      <c r="B66" s="4458"/>
      <c r="C66" s="4459" t="s">
        <v>86</v>
      </c>
      <c r="D66" s="3309">
        <v>0</v>
      </c>
      <c r="E66" s="4460"/>
      <c r="F66" s="4461"/>
      <c r="G66" s="4462"/>
      <c r="H66" s="4463"/>
      <c r="I66" s="4464"/>
    </row>
    <row r="67" ht="23.25" customHeight="1">
      <c r="A67" s="4465"/>
      <c r="B67" s="4466"/>
      <c r="C67" s="4467" t="s">
        <v>682</v>
      </c>
      <c r="D67" s="3309">
        <f>D66-D65</f>
        <v>0</v>
      </c>
      <c r="E67" s="4468"/>
      <c r="F67" s="4469"/>
      <c r="G67" s="4470"/>
      <c r="H67" s="4471"/>
      <c r="I67" s="4472"/>
    </row>
    <row r="68" ht="23.25" customHeight="1">
      <c r="A68" s="4473"/>
      <c r="B68" s="4474"/>
      <c r="C68" s="4475" t="s">
        <v>683</v>
      </c>
      <c r="D68" s="3309">
        <f>IF(D65=0,0,D66/D65-1)*100</f>
        <v>0</v>
      </c>
      <c r="E68" s="4476"/>
      <c r="F68" s="4477"/>
      <c r="G68" s="4478"/>
      <c r="H68" s="4479"/>
      <c r="I68" s="4480"/>
    </row>
    <row r="69" ht="23.25" customHeight="1">
      <c r="A69" s="4481" t="s">
        <v>708</v>
      </c>
      <c r="B69" s="4482" t="s">
        <v>709</v>
      </c>
      <c r="C69" s="4483" t="s">
        <v>628</v>
      </c>
      <c r="D69" s="3309">
        <v>0</v>
      </c>
      <c r="E69" s="4484"/>
      <c r="F69" s="4485"/>
      <c r="G69" s="4486"/>
      <c r="H69" s="4487"/>
      <c r="I69" s="4488"/>
    </row>
    <row r="70" ht="23.25" customHeight="1">
      <c r="A70" s="4489"/>
      <c r="B70" s="4490"/>
      <c r="C70" s="4491" t="s">
        <v>86</v>
      </c>
      <c r="D70" s="3309">
        <v>0</v>
      </c>
      <c r="E70" s="4492"/>
      <c r="F70" s="4493"/>
      <c r="G70" s="4494"/>
      <c r="H70" s="4495"/>
      <c r="I70" s="4496"/>
    </row>
    <row r="71" ht="23.25" customHeight="1">
      <c r="A71" s="4497"/>
      <c r="B71" s="4498"/>
      <c r="C71" s="4499" t="s">
        <v>682</v>
      </c>
      <c r="D71" s="3309">
        <f>D70-D69</f>
        <v>0</v>
      </c>
      <c r="E71" s="4500"/>
      <c r="F71" s="4501"/>
      <c r="G71" s="4502"/>
      <c r="H71" s="4503"/>
      <c r="I71" s="4504"/>
    </row>
    <row r="72" ht="23.25" customHeight="1">
      <c r="A72" s="4505"/>
      <c r="B72" s="4506"/>
      <c r="C72" s="4507" t="s">
        <v>683</v>
      </c>
      <c r="D72" s="3309">
        <f>IF(D69=0,0,D70/D69-1)*100</f>
        <v>0</v>
      </c>
      <c r="E72" s="4508"/>
      <c r="F72" s="4509"/>
      <c r="G72" s="4510"/>
      <c r="H72" s="4511"/>
      <c r="I72" s="4512"/>
    </row>
    <row r="73" ht="23.25" customHeight="1">
      <c r="A73" s="4513" t="s">
        <v>710</v>
      </c>
      <c r="B73" s="4514" t="s">
        <v>711</v>
      </c>
      <c r="C73" s="4515" t="s">
        <v>628</v>
      </c>
      <c r="D73" s="3309">
        <v>35000</v>
      </c>
      <c r="E73" s="4516" t="s">
        <v>623</v>
      </c>
      <c r="F73" s="4517">
        <v>0</v>
      </c>
      <c r="G73" s="4518">
        <v>0</v>
      </c>
      <c r="H73" s="4519" t="s">
        <v>632</v>
      </c>
      <c r="I73" s="4520" t="s">
        <v>712</v>
      </c>
    </row>
    <row r="74" ht="23.25" customHeight="1">
      <c r="A74" s="4521"/>
      <c r="B74" s="4522"/>
      <c r="C74" s="4523" t="s">
        <v>86</v>
      </c>
      <c r="D74" s="3309">
        <v>30000</v>
      </c>
      <c r="E74" s="4524" t="s">
        <v>623</v>
      </c>
      <c r="F74" s="4525">
        <v>0</v>
      </c>
      <c r="G74" s="4526">
        <v>0</v>
      </c>
      <c r="H74" s="4527" t="s">
        <v>632</v>
      </c>
      <c r="I74" s="4528"/>
    </row>
    <row r="75" ht="23.25" customHeight="1">
      <c r="A75" s="4529"/>
      <c r="B75" s="4530"/>
      <c r="C75" s="4531" t="s">
        <v>682</v>
      </c>
      <c r="D75" s="3309">
        <f>D74-D73</f>
        <v>-5000</v>
      </c>
      <c r="E75" s="4532"/>
      <c r="F75" s="4533"/>
      <c r="G75" s="4534"/>
      <c r="H75" s="4535"/>
      <c r="I75" s="4536"/>
    </row>
    <row r="76" ht="23.25" customHeight="1">
      <c r="A76" s="4537"/>
      <c r="B76" s="4538"/>
      <c r="C76" s="4539" t="s">
        <v>683</v>
      </c>
      <c r="D76" s="3309">
        <f>IF(D73=0,0,D74/D73-1)*100</f>
        <v>-14.2857142857143</v>
      </c>
      <c r="E76" s="4540"/>
      <c r="F76" s="4541"/>
      <c r="G76" s="4542"/>
      <c r="H76" s="4543"/>
      <c r="I76" s="4544"/>
    </row>
    <row r="77" ht="23.25" customHeight="1">
      <c r="A77" s="4545" t="s">
        <v>713</v>
      </c>
      <c r="B77" s="4546" t="s">
        <v>681</v>
      </c>
      <c r="C77" s="4547" t="s">
        <v>628</v>
      </c>
      <c r="D77" s="3309">
        <v>0</v>
      </c>
      <c r="E77" s="4548"/>
      <c r="F77" s="4549"/>
      <c r="G77" s="4550"/>
      <c r="H77" s="4551"/>
      <c r="I77" s="4552"/>
    </row>
    <row r="78" ht="23.25" customHeight="1">
      <c r="A78" s="4553"/>
      <c r="B78" s="4554"/>
      <c r="C78" s="4555" t="s">
        <v>86</v>
      </c>
      <c r="D78" s="3309">
        <v>1200000</v>
      </c>
      <c r="E78" s="4556"/>
      <c r="F78" s="4557"/>
      <c r="G78" s="4558"/>
      <c r="H78" s="4559"/>
      <c r="I78" s="4560"/>
    </row>
    <row r="79" ht="23.25" customHeight="1">
      <c r="A79" s="4561"/>
      <c r="B79" s="4562"/>
      <c r="C79" s="4563" t="s">
        <v>682</v>
      </c>
      <c r="D79" s="3309">
        <f>D78-D77</f>
        <v>1200000</v>
      </c>
      <c r="E79" s="4564"/>
      <c r="F79" s="4565"/>
      <c r="G79" s="4566"/>
      <c r="H79" s="4567"/>
      <c r="I79" s="4568"/>
    </row>
    <row r="80" ht="23.25" customHeight="1">
      <c r="A80" s="4569"/>
      <c r="B80" s="4570"/>
      <c r="C80" s="4571" t="s">
        <v>683</v>
      </c>
      <c r="D80" s="3309">
        <f>IF(D77=0,0,D78/D77-1)*100</f>
        <v>0</v>
      </c>
      <c r="E80" s="4572"/>
      <c r="F80" s="4573"/>
      <c r="G80" s="4574"/>
      <c r="H80" s="4575"/>
      <c r="I80" s="4576"/>
    </row>
    <row r="81" ht="23.25" customHeight="1">
      <c r="A81" s="4577" t="s">
        <v>714</v>
      </c>
      <c r="B81" s="4578"/>
      <c r="C81" s="4579"/>
      <c r="D81" s="4580"/>
      <c r="E81" s="4581"/>
      <c r="F81" s="4582"/>
      <c r="G81" s="4583"/>
      <c r="H81" s="4584"/>
      <c r="I81" s="4585"/>
    </row>
    <row r="82" ht="23.25" customHeight="1">
      <c r="A82" s="4586" t="s">
        <v>715</v>
      </c>
      <c r="B82" s="4587" t="s">
        <v>681</v>
      </c>
      <c r="C82" s="4588" t="s">
        <v>628</v>
      </c>
      <c r="D82" s="3309">
        <v>0</v>
      </c>
      <c r="E82" s="4589"/>
      <c r="F82" s="4590"/>
      <c r="G82" s="4591"/>
      <c r="H82" s="4592"/>
      <c r="I82" s="4593"/>
    </row>
    <row r="83" ht="23.25" customHeight="1">
      <c r="A83" s="4594"/>
      <c r="B83" s="4595"/>
      <c r="C83" s="4596" t="s">
        <v>86</v>
      </c>
      <c r="D83" s="3309">
        <v>0</v>
      </c>
      <c r="E83" s="4597"/>
      <c r="F83" s="4598"/>
      <c r="G83" s="4599"/>
      <c r="H83" s="4600"/>
      <c r="I83" s="4601"/>
    </row>
    <row r="84" ht="23.25" customHeight="1">
      <c r="A84" s="4602"/>
      <c r="B84" s="4603"/>
      <c r="C84" s="4604" t="s">
        <v>682</v>
      </c>
      <c r="D84" s="3309">
        <f>D83-D82</f>
        <v>0</v>
      </c>
      <c r="E84" s="4605"/>
      <c r="F84" s="4606"/>
      <c r="G84" s="4607"/>
      <c r="H84" s="4608"/>
      <c r="I84" s="4609"/>
    </row>
    <row r="85" ht="23.25" customHeight="1">
      <c r="A85" s="4610"/>
      <c r="B85" s="4611"/>
      <c r="C85" s="4612" t="s">
        <v>683</v>
      </c>
      <c r="D85" s="3309">
        <f>IF(D82=0,0,D83/D82-1)*100</f>
        <v>0</v>
      </c>
      <c r="E85" s="4613" t="s">
        <v>623</v>
      </c>
      <c r="F85" s="4614">
        <v>0</v>
      </c>
      <c r="G85" s="4615">
        <v>0.2</v>
      </c>
      <c r="H85" s="4616" t="s">
        <v>624</v>
      </c>
      <c r="I85" s="4617"/>
    </row>
    <row r="86" ht="23.25" customHeight="1">
      <c r="A86" s="4618" t="s">
        <v>716</v>
      </c>
      <c r="B86" s="4619" t="s">
        <v>717</v>
      </c>
      <c r="C86" s="4620" t="s">
        <v>628</v>
      </c>
      <c r="D86" s="3309">
        <v>0</v>
      </c>
      <c r="E86" s="4621"/>
      <c r="F86" s="4622"/>
      <c r="G86" s="4623"/>
      <c r="H86" s="4624"/>
      <c r="I86" s="4625"/>
    </row>
    <row r="87" ht="23.25" customHeight="1">
      <c r="A87" s="4626"/>
      <c r="B87" s="4627"/>
      <c r="C87" s="4628" t="s">
        <v>86</v>
      </c>
      <c r="D87" s="3309">
        <v>0</v>
      </c>
      <c r="E87" s="4629"/>
      <c r="F87" s="4630"/>
      <c r="G87" s="4631"/>
      <c r="H87" s="4632"/>
      <c r="I87" s="4633"/>
    </row>
    <row r="88" ht="23.25" customHeight="1">
      <c r="A88" s="4634"/>
      <c r="B88" s="4635"/>
      <c r="C88" s="4636" t="s">
        <v>682</v>
      </c>
      <c r="D88" s="3309">
        <f>D87-D86</f>
        <v>0</v>
      </c>
      <c r="E88" s="4637"/>
      <c r="F88" s="4638"/>
      <c r="G88" s="4639"/>
      <c r="H88" s="4640"/>
      <c r="I88" s="4641"/>
    </row>
    <row r="89" ht="23.25" customHeight="1">
      <c r="A89" s="4642"/>
      <c r="B89" s="4643"/>
      <c r="C89" s="4644" t="s">
        <v>683</v>
      </c>
      <c r="D89" s="3309">
        <f>IF(D86=0,0,D87/D86-1)*100</f>
        <v>0</v>
      </c>
      <c r="E89" s="4645" t="s">
        <v>623</v>
      </c>
      <c r="F89" s="4646" t="s">
        <v>718</v>
      </c>
      <c r="G89" s="4647" t="s">
        <v>719</v>
      </c>
      <c r="H89" s="4648" t="s">
        <v>632</v>
      </c>
      <c r="I89" s="4649"/>
    </row>
    <row r="90" ht="23.25" customHeight="1">
      <c r="A90" s="4650" t="s">
        <v>720</v>
      </c>
      <c r="B90" s="4651" t="s">
        <v>721</v>
      </c>
      <c r="C90" s="4652" t="s">
        <v>628</v>
      </c>
      <c r="D90" s="3309">
        <v>0</v>
      </c>
      <c r="E90" s="4653" t="s">
        <v>623</v>
      </c>
      <c r="F90" s="4654">
        <v>0</v>
      </c>
      <c r="G90" s="4655">
        <v>0</v>
      </c>
      <c r="H90" s="4656" t="s">
        <v>624</v>
      </c>
      <c r="I90" s="4657"/>
    </row>
    <row r="91" ht="23.25" customHeight="1">
      <c r="A91" s="4658"/>
      <c r="B91" s="4659"/>
      <c r="C91" s="4660" t="s">
        <v>86</v>
      </c>
      <c r="D91" s="3309">
        <v>0</v>
      </c>
      <c r="E91" s="4661" t="s">
        <v>623</v>
      </c>
      <c r="F91" s="4662">
        <v>0</v>
      </c>
      <c r="G91" s="4663">
        <v>0</v>
      </c>
      <c r="H91" s="4664" t="s">
        <v>624</v>
      </c>
      <c r="I91" s="4665"/>
    </row>
    <row r="92" ht="23.25" customHeight="1">
      <c r="A92" s="4666"/>
      <c r="B92" s="4667"/>
      <c r="C92" s="4668" t="s">
        <v>682</v>
      </c>
      <c r="D92" s="3309">
        <f>D91-D90</f>
        <v>0</v>
      </c>
      <c r="E92" s="4669"/>
      <c r="F92" s="4670"/>
      <c r="G92" s="4671"/>
      <c r="H92" s="4672"/>
      <c r="I92" s="4673"/>
    </row>
    <row r="93" ht="23.25" customHeight="1">
      <c r="A93" s="4674"/>
      <c r="B93" s="4675"/>
      <c r="C93" s="4676" t="s">
        <v>683</v>
      </c>
      <c r="D93" s="3309">
        <f>IF(D90=0,0,D91/D90-1)*100</f>
        <v>0</v>
      </c>
      <c r="E93" s="4677"/>
      <c r="F93" s="4678"/>
      <c r="G93" s="4679"/>
      <c r="H93" s="4680"/>
      <c r="I93" s="4681"/>
    </row>
    <row r="94" ht="23.25" customHeight="1">
      <c r="A94" s="4682" t="s">
        <v>722</v>
      </c>
      <c r="B94" s="4683" t="s">
        <v>681</v>
      </c>
      <c r="C94" s="4684" t="s">
        <v>628</v>
      </c>
      <c r="D94" s="3309">
        <v>9856124.31</v>
      </c>
      <c r="E94" s="4685"/>
      <c r="F94" s="4686"/>
      <c r="G94" s="4687"/>
      <c r="H94" s="4688"/>
      <c r="I94" s="4689"/>
    </row>
    <row r="95" ht="23.25" customHeight="1">
      <c r="A95" s="4690"/>
      <c r="B95" s="4691"/>
      <c r="C95" s="4692" t="s">
        <v>86</v>
      </c>
      <c r="D95" s="3309">
        <v>0</v>
      </c>
      <c r="E95" s="4693"/>
      <c r="F95" s="4694"/>
      <c r="G95" s="4695"/>
      <c r="H95" s="4696"/>
      <c r="I95" s="4697"/>
    </row>
    <row r="96" ht="23.25" customHeight="1">
      <c r="A96" s="4698"/>
      <c r="B96" s="4699"/>
      <c r="C96" s="4700" t="s">
        <v>682</v>
      </c>
      <c r="D96" s="3309">
        <f>D95-D94</f>
        <v>-9856124.31</v>
      </c>
      <c r="E96" s="4701"/>
      <c r="F96" s="4702"/>
      <c r="G96" s="4703"/>
      <c r="H96" s="4704"/>
      <c r="I96" s="4705"/>
    </row>
    <row r="97" ht="23.25" customHeight="1">
      <c r="A97" s="4706"/>
      <c r="B97" s="4707"/>
      <c r="C97" s="4708" t="s">
        <v>683</v>
      </c>
      <c r="D97" s="3309">
        <f>IF(D94=0,0,D95/D94-1)*100</f>
        <v>-100</v>
      </c>
      <c r="E97" s="4709"/>
      <c r="F97" s="4710"/>
      <c r="G97" s="4711"/>
      <c r="H97" s="4712"/>
      <c r="I97" s="4713"/>
    </row>
    <row r="98" ht="23.25" customHeight="1">
      <c r="A98" s="4714" t="s">
        <v>723</v>
      </c>
      <c r="B98" s="4715" t="s">
        <v>724</v>
      </c>
      <c r="C98" s="4716" t="s">
        <v>628</v>
      </c>
      <c r="D98" s="3309">
        <v>0</v>
      </c>
      <c r="E98" s="4717"/>
      <c r="F98" s="4718"/>
      <c r="G98" s="4719"/>
      <c r="H98" s="4720"/>
      <c r="I98" s="4721"/>
    </row>
    <row r="99" ht="23.25" customHeight="1">
      <c r="A99" s="4722"/>
      <c r="B99" s="4723"/>
      <c r="C99" s="4724" t="s">
        <v>86</v>
      </c>
      <c r="D99" s="3309">
        <v>63685.61</v>
      </c>
      <c r="E99" s="4725"/>
      <c r="F99" s="4726"/>
      <c r="G99" s="4727"/>
      <c r="H99" s="4728"/>
      <c r="I99" s="4729"/>
    </row>
    <row r="100" ht="23.25" customHeight="1">
      <c r="A100" s="4730"/>
      <c r="B100" s="4731"/>
      <c r="C100" s="4732" t="s">
        <v>682</v>
      </c>
      <c r="D100" s="3309">
        <f>D99-D98</f>
        <v>63685.61</v>
      </c>
      <c r="E100" s="4733"/>
      <c r="F100" s="4734"/>
      <c r="G100" s="4735"/>
      <c r="H100" s="4736"/>
      <c r="I100" s="4737"/>
    </row>
    <row r="101" ht="23.25" customHeight="1">
      <c r="A101" s="4738"/>
      <c r="B101" s="4739"/>
      <c r="C101" s="4740" t="s">
        <v>683</v>
      </c>
      <c r="D101" s="3309">
        <f>IF(D98=0,0,D99/D98-1)*100</f>
        <v>0</v>
      </c>
      <c r="E101" s="4741"/>
      <c r="F101" s="4742"/>
      <c r="G101" s="4743"/>
      <c r="H101" s="4744"/>
      <c r="I101" s="4745"/>
    </row>
    <row r="102" ht="23.25" customHeight="1">
      <c r="A102" s="4746" t="s">
        <v>725</v>
      </c>
      <c r="B102" s="4747" t="s">
        <v>726</v>
      </c>
      <c r="C102" s="4748" t="s">
        <v>628</v>
      </c>
      <c r="D102" s="3309">
        <v>0</v>
      </c>
      <c r="E102" s="4749" t="s">
        <v>623</v>
      </c>
      <c r="F102" s="4750">
        <v>0</v>
      </c>
      <c r="G102" s="4751">
        <v>0</v>
      </c>
      <c r="H102" s="4752"/>
      <c r="I102" s="4753"/>
    </row>
    <row r="103" ht="23.25" customHeight="1">
      <c r="A103" s="4754"/>
      <c r="B103" s="4755"/>
      <c r="C103" s="4756" t="s">
        <v>86</v>
      </c>
      <c r="D103" s="3309">
        <v>0</v>
      </c>
      <c r="E103" s="4757" t="s">
        <v>623</v>
      </c>
      <c r="F103" s="4758">
        <v>0</v>
      </c>
      <c r="G103" s="4759">
        <v>0</v>
      </c>
      <c r="H103" s="4760"/>
      <c r="I103" s="4761"/>
    </row>
    <row r="104" ht="23.25" customHeight="1">
      <c r="A104" s="4762"/>
      <c r="B104" s="4763"/>
      <c r="C104" s="4764" t="s">
        <v>682</v>
      </c>
      <c r="D104" s="3309">
        <f>D103-D102</f>
        <v>0</v>
      </c>
      <c r="E104" s="4765"/>
      <c r="F104" s="4766"/>
      <c r="G104" s="4767"/>
      <c r="H104" s="4768"/>
      <c r="I104" s="4769"/>
    </row>
    <row r="105" ht="23.25" customHeight="1">
      <c r="A105" s="4770"/>
      <c r="B105" s="4771"/>
      <c r="C105" s="4772" t="s">
        <v>683</v>
      </c>
      <c r="D105" s="3309">
        <f>IF(D102=0,0,D103/D102-1)*100</f>
        <v>0</v>
      </c>
      <c r="E105" s="4773"/>
      <c r="F105" s="4774"/>
      <c r="G105" s="4775"/>
      <c r="H105" s="4776"/>
      <c r="I105" s="4777"/>
    </row>
    <row r="106" ht="23.25" customHeight="1">
      <c r="A106" s="4778" t="s">
        <v>727</v>
      </c>
      <c r="B106" s="4779" t="s">
        <v>681</v>
      </c>
      <c r="C106" s="4780" t="s">
        <v>628</v>
      </c>
      <c r="D106" s="3309">
        <v>100000</v>
      </c>
      <c r="E106" s="4781"/>
      <c r="F106" s="4782"/>
      <c r="G106" s="4783"/>
      <c r="H106" s="4784"/>
      <c r="I106" s="4785"/>
    </row>
    <row r="107" ht="23.25" customHeight="1">
      <c r="A107" s="4786"/>
      <c r="B107" s="4787"/>
      <c r="C107" s="4788" t="s">
        <v>86</v>
      </c>
      <c r="D107" s="3309">
        <v>0</v>
      </c>
      <c r="E107" s="4789"/>
      <c r="F107" s="4790"/>
      <c r="G107" s="4791"/>
      <c r="H107" s="4792"/>
      <c r="I107" s="4793"/>
    </row>
    <row r="108" ht="23.25" customHeight="1">
      <c r="A108" s="4794"/>
      <c r="B108" s="4795"/>
      <c r="C108" s="4796" t="s">
        <v>682</v>
      </c>
      <c r="D108" s="3309">
        <f>D107-D106</f>
        <v>-100000</v>
      </c>
      <c r="E108" s="4797"/>
      <c r="F108" s="4798"/>
      <c r="G108" s="4799"/>
      <c r="H108" s="4800"/>
      <c r="I108" s="4801"/>
    </row>
    <row r="109" ht="23.25" customHeight="1">
      <c r="A109" s="4802"/>
      <c r="B109" s="4803"/>
      <c r="C109" s="4804" t="s">
        <v>683</v>
      </c>
      <c r="D109" s="3309">
        <f>IF(D106=0,0,D107/D106-1)*100</f>
        <v>-100</v>
      </c>
      <c r="E109" s="4805"/>
      <c r="F109" s="4806"/>
      <c r="G109" s="4807"/>
      <c r="H109" s="4808"/>
      <c r="I109" s="4809"/>
    </row>
    <row r="110" ht="23.25" customHeight="1">
      <c r="A110" s="4810" t="s">
        <v>728</v>
      </c>
      <c r="B110" s="4811"/>
      <c r="C110" s="4812"/>
      <c r="D110" s="4813"/>
      <c r="E110" s="4814"/>
      <c r="F110" s="4815"/>
      <c r="G110" s="4816"/>
      <c r="H110" s="4817"/>
      <c r="I110" s="4818"/>
    </row>
    <row r="111" ht="23.25" customHeight="1">
      <c r="A111" s="4819" t="s">
        <v>729</v>
      </c>
      <c r="B111" s="4820" t="s">
        <v>681</v>
      </c>
      <c r="C111" s="4821" t="s">
        <v>628</v>
      </c>
      <c r="D111" s="3309">
        <v>0</v>
      </c>
      <c r="E111" s="4822" t="s">
        <v>623</v>
      </c>
      <c r="F111" s="4823">
        <v>0</v>
      </c>
      <c r="G111" s="4824"/>
      <c r="H111" s="4825" t="s">
        <v>632</v>
      </c>
      <c r="I111" s="4826"/>
    </row>
    <row r="112" ht="23.25" customHeight="1">
      <c r="A112" s="4827"/>
      <c r="B112" s="4828"/>
      <c r="C112" s="4829" t="s">
        <v>86</v>
      </c>
      <c r="D112" s="3309">
        <v>-6169648.08</v>
      </c>
      <c r="E112" s="4830" t="s">
        <v>623</v>
      </c>
      <c r="F112" s="4831">
        <v>0</v>
      </c>
      <c r="G112" s="4832" t="s">
        <v>730</v>
      </c>
      <c r="H112" s="4833"/>
      <c r="I112" s="4834"/>
    </row>
    <row r="113" ht="23.25" customHeight="1">
      <c r="A113" s="4835"/>
      <c r="B113" s="4836"/>
      <c r="C113" s="4837" t="s">
        <v>682</v>
      </c>
      <c r="D113" s="3309">
        <f>D112-D111</f>
        <v>-6169648.08</v>
      </c>
      <c r="E113" s="4838"/>
      <c r="F113" s="4839"/>
      <c r="G113" s="4840"/>
      <c r="H113" s="4841"/>
      <c r="I113" s="4842"/>
    </row>
    <row r="114" ht="23.25" customHeight="1">
      <c r="A114" s="4843"/>
      <c r="B114" s="4844"/>
      <c r="C114" s="4845" t="s">
        <v>683</v>
      </c>
      <c r="D114" s="3309">
        <f>IF(D111=0,0,D112/D111-1)*100</f>
        <v>0</v>
      </c>
      <c r="E114" s="4846"/>
      <c r="F114" s="4847"/>
      <c r="G114" s="4848"/>
      <c r="H114" s="4849"/>
      <c r="I114" s="4850"/>
    </row>
    <row r="115" ht="23.25" customHeight="1">
      <c r="A115" s="4851" t="s">
        <v>731</v>
      </c>
      <c r="B115" s="4852" t="s">
        <v>681</v>
      </c>
      <c r="C115" s="4853" t="s">
        <v>628</v>
      </c>
      <c r="D115" s="3309">
        <v>6169648.08</v>
      </c>
      <c r="E115" s="4854" t="s">
        <v>623</v>
      </c>
      <c r="F115" s="4855">
        <v>0</v>
      </c>
      <c r="G115" s="4856" t="s">
        <v>730</v>
      </c>
      <c r="H115" s="4857" t="s">
        <v>624</v>
      </c>
      <c r="I115" s="4858"/>
    </row>
    <row r="116" ht="23.25" customHeight="1">
      <c r="A116" s="4859"/>
      <c r="B116" s="4860"/>
      <c r="C116" s="4861" t="s">
        <v>86</v>
      </c>
      <c r="D116" s="3309">
        <v>0</v>
      </c>
      <c r="E116" s="4862" t="s">
        <v>623</v>
      </c>
      <c r="F116" s="4863">
        <v>0</v>
      </c>
      <c r="G116" s="4864" t="s">
        <v>730</v>
      </c>
      <c r="H116" s="4865"/>
      <c r="I116" s="4866"/>
    </row>
    <row r="117" ht="23.25" customHeight="1">
      <c r="A117" s="4867"/>
      <c r="B117" s="4868"/>
      <c r="C117" s="4869" t="s">
        <v>682</v>
      </c>
      <c r="D117" s="3309">
        <f>D116-D115</f>
        <v>-6169648.08</v>
      </c>
      <c r="E117" s="4870"/>
      <c r="F117" s="4871"/>
      <c r="G117" s="4872"/>
      <c r="H117" s="4873"/>
      <c r="I117" s="4874"/>
    </row>
    <row r="118" ht="23.25" customHeight="1">
      <c r="A118" s="4875"/>
      <c r="B118" s="4876"/>
      <c r="C118" s="4877" t="s">
        <v>683</v>
      </c>
      <c r="D118" s="3309">
        <f>IF(D115=0,0,D116/D115-1)*100</f>
        <v>-100</v>
      </c>
      <c r="E118" s="4878"/>
      <c r="F118" s="4879"/>
      <c r="G118" s="4880"/>
      <c r="H118" s="4881"/>
      <c r="I118" s="4882"/>
    </row>
    <row r="119" ht="23.25" customHeight="1">
      <c r="A119" s="4883" t="s">
        <v>732</v>
      </c>
      <c r="B119" s="4884" t="s">
        <v>733</v>
      </c>
      <c r="C119" s="4885" t="s">
        <v>628</v>
      </c>
      <c r="D119" s="3309">
        <v>0.63</v>
      </c>
      <c r="E119" s="4886"/>
      <c r="F119" s="4887"/>
      <c r="G119" s="4888"/>
      <c r="H119" s="4889"/>
      <c r="I119" s="4890"/>
    </row>
    <row r="120" ht="23.25" customHeight="1">
      <c r="A120" s="4891"/>
      <c r="B120" s="4892"/>
      <c r="C120" s="4893" t="s">
        <v>86</v>
      </c>
      <c r="D120" s="3309">
        <v>0</v>
      </c>
      <c r="E120" s="4894"/>
      <c r="F120" s="4895"/>
      <c r="G120" s="4896"/>
      <c r="H120" s="4897"/>
      <c r="I120" s="4898"/>
    </row>
    <row r="121" ht="23.25" customHeight="1">
      <c r="A121" s="4899"/>
      <c r="B121" s="4900"/>
      <c r="C121" s="4901" t="s">
        <v>682</v>
      </c>
      <c r="D121" s="3309">
        <f>D120-D119</f>
        <v>-0.63</v>
      </c>
      <c r="E121" s="4902"/>
      <c r="F121" s="4903"/>
      <c r="G121" s="4904"/>
      <c r="H121" s="4905"/>
      <c r="I121" s="4906"/>
    </row>
    <row r="122" ht="23.25" customHeight="1">
      <c r="A122" s="4907"/>
      <c r="B122" s="4908"/>
      <c r="C122" s="4909" t="s">
        <v>683</v>
      </c>
      <c r="D122" s="3309">
        <f>IF(D119=0,0,D120/D119-1)*100</f>
        <v>-100</v>
      </c>
      <c r="E122" s="4910"/>
      <c r="F122" s="4911"/>
      <c r="G122" s="4912"/>
      <c r="H122" s="4913"/>
      <c r="I122" s="4914"/>
    </row>
    <row r="123" ht="23.25" customHeight="1">
      <c r="A123" s="4915" t="s">
        <v>734</v>
      </c>
      <c r="B123" s="4916"/>
      <c r="C123" s="4917"/>
      <c r="D123" s="4918"/>
      <c r="E123" s="4919"/>
      <c r="F123" s="4920"/>
      <c r="G123" s="4921"/>
      <c r="H123" s="4922"/>
      <c r="I123" s="4923"/>
    </row>
    <row r="124" ht="23.25" customHeight="1">
      <c r="A124" s="4924" t="s">
        <v>735</v>
      </c>
      <c r="B124" s="4925" t="s">
        <v>681</v>
      </c>
      <c r="C124" s="4926" t="s">
        <v>628</v>
      </c>
      <c r="D124" s="3494">
        <v>5460</v>
      </c>
      <c r="E124" s="4927"/>
      <c r="F124" s="4928"/>
      <c r="G124" s="4929"/>
      <c r="H124" s="4930"/>
      <c r="I124" s="4931"/>
    </row>
    <row r="125" ht="23.25" customHeight="1">
      <c r="A125" s="4932"/>
      <c r="B125" s="4933"/>
      <c r="C125" s="4934" t="s">
        <v>86</v>
      </c>
      <c r="D125" s="3494">
        <v>5540</v>
      </c>
      <c r="E125" s="4935"/>
      <c r="F125" s="4936"/>
      <c r="G125" s="4937"/>
      <c r="H125" s="4938"/>
      <c r="I125" s="4939"/>
    </row>
    <row r="126" ht="23.25" customHeight="1">
      <c r="A126" s="4940"/>
      <c r="B126" s="4941"/>
      <c r="C126" s="4942" t="s">
        <v>682</v>
      </c>
      <c r="D126" s="3494">
        <f>D125-D124</f>
        <v>80</v>
      </c>
      <c r="E126" s="4943"/>
      <c r="F126" s="4944"/>
      <c r="G126" s="4945"/>
      <c r="H126" s="4946"/>
      <c r="I126" s="4947"/>
    </row>
    <row r="127" ht="23.25" customHeight="1">
      <c r="A127" s="4948"/>
      <c r="B127" s="4949"/>
      <c r="C127" s="4950" t="s">
        <v>683</v>
      </c>
      <c r="D127" s="3309">
        <f>IF(D124=0,0,D125/D124-1)*100</f>
        <v>1.46520146520146</v>
      </c>
      <c r="E127" s="4951" t="s">
        <v>623</v>
      </c>
      <c r="F127" s="4952">
        <v>0</v>
      </c>
      <c r="G127" s="4953">
        <v>0.2</v>
      </c>
      <c r="H127" s="4954" t="s">
        <v>624</v>
      </c>
      <c r="I127" s="4955"/>
    </row>
    <row r="128" ht="23.25" customHeight="1">
      <c r="A128" s="4956" t="s">
        <v>736</v>
      </c>
      <c r="B128" s="4957" t="s">
        <v>681</v>
      </c>
      <c r="C128" s="4958" t="s">
        <v>628</v>
      </c>
      <c r="D128" s="3494">
        <v>0</v>
      </c>
      <c r="E128" s="4959"/>
      <c r="F128" s="4960"/>
      <c r="G128" s="4961"/>
      <c r="H128" s="4962"/>
      <c r="I128" s="4963"/>
    </row>
    <row r="129" ht="23.25" customHeight="1">
      <c r="A129" s="4964"/>
      <c r="B129" s="4965"/>
      <c r="C129" s="4966" t="s">
        <v>86</v>
      </c>
      <c r="D129" s="3494">
        <v>2918</v>
      </c>
      <c r="E129" s="4967"/>
      <c r="F129" s="4968"/>
      <c r="G129" s="4969"/>
      <c r="H129" s="4970"/>
      <c r="I129" s="4971"/>
    </row>
    <row r="130" ht="23.25" customHeight="1">
      <c r="A130" s="4972"/>
      <c r="B130" s="4973"/>
      <c r="C130" s="4974" t="s">
        <v>682</v>
      </c>
      <c r="D130" s="3494">
        <f>D129-D128</f>
        <v>2918</v>
      </c>
      <c r="E130" s="4975"/>
      <c r="F130" s="4976"/>
      <c r="G130" s="4977"/>
      <c r="H130" s="4978"/>
      <c r="I130" s="4979"/>
    </row>
    <row r="131" ht="23.25" customHeight="1">
      <c r="A131" s="4980"/>
      <c r="B131" s="4981"/>
      <c r="C131" s="4982" t="s">
        <v>683</v>
      </c>
      <c r="D131" s="3309">
        <f>IF(D128=0,0,D129/D128-1)*100</f>
        <v>0</v>
      </c>
      <c r="E131" s="4983" t="s">
        <v>623</v>
      </c>
      <c r="F131" s="4984">
        <v>0</v>
      </c>
      <c r="G131" s="4985">
        <v>0.2</v>
      </c>
      <c r="H131" s="4986" t="s">
        <v>624</v>
      </c>
      <c r="I131" s="4987"/>
    </row>
    <row r="132" ht="23.25" customHeight="1">
      <c r="A132" s="4988" t="s">
        <v>737</v>
      </c>
      <c r="B132" s="4989" t="s">
        <v>738</v>
      </c>
      <c r="C132" s="4990" t="s">
        <v>628</v>
      </c>
      <c r="D132" s="3494">
        <f>D124-D128</f>
        <v>5460</v>
      </c>
      <c r="E132" s="4991"/>
      <c r="F132" s="4992"/>
      <c r="G132" s="4993"/>
      <c r="H132" s="4994"/>
      <c r="I132" s="4995"/>
    </row>
    <row r="133" ht="23.25" customHeight="1">
      <c r="A133" s="4996"/>
      <c r="B133" s="4997"/>
      <c r="C133" s="4998" t="s">
        <v>86</v>
      </c>
      <c r="D133" s="3494">
        <f>D125-D129</f>
        <v>2622</v>
      </c>
      <c r="E133" s="4999"/>
      <c r="F133" s="5000"/>
      <c r="G133" s="5001"/>
      <c r="H133" s="5002"/>
      <c r="I133" s="5003"/>
    </row>
    <row r="134" ht="23.25" customHeight="1">
      <c r="A134" s="5004"/>
      <c r="B134" s="5005"/>
      <c r="C134" s="5006" t="s">
        <v>682</v>
      </c>
      <c r="D134" s="3494">
        <f>D133-D132</f>
        <v>-2838</v>
      </c>
      <c r="E134" s="5007"/>
      <c r="F134" s="5008"/>
      <c r="G134" s="5009"/>
      <c r="H134" s="5010"/>
      <c r="I134" s="5011"/>
    </row>
    <row r="135" ht="23.25" customHeight="1">
      <c r="A135" s="5012"/>
      <c r="B135" s="5013"/>
      <c r="C135" s="5014" t="s">
        <v>683</v>
      </c>
      <c r="D135" s="3309">
        <f>IF(D132=0,0,D133/D132-1)*100</f>
        <v>-51.978021978022</v>
      </c>
      <c r="E135" s="5015" t="s">
        <v>623</v>
      </c>
      <c r="F135" s="5016">
        <v>0</v>
      </c>
      <c r="G135" s="5017">
        <v>0.2</v>
      </c>
      <c r="H135" s="5018" t="s">
        <v>624</v>
      </c>
      <c r="I135" s="5019"/>
    </row>
    <row r="136" ht="23.25" customHeight="1">
      <c r="A136" s="5020" t="s">
        <v>739</v>
      </c>
      <c r="B136" s="5021" t="s">
        <v>740</v>
      </c>
      <c r="C136" s="5022" t="s">
        <v>628</v>
      </c>
      <c r="D136" s="3309">
        <f>D132/D124*100</f>
        <v>100</v>
      </c>
      <c r="E136" s="5023"/>
      <c r="F136" s="5024"/>
      <c r="G136" s="5025"/>
      <c r="H136" s="5026"/>
      <c r="I136" s="5027"/>
    </row>
    <row r="137" ht="23.25" customHeight="1">
      <c r="A137" s="5028"/>
      <c r="B137" s="5029"/>
      <c r="C137" s="5030" t="s">
        <v>86</v>
      </c>
      <c r="D137" s="3309">
        <f>D133/D125*100</f>
        <v>47.3285198555957</v>
      </c>
      <c r="E137" s="5031"/>
      <c r="F137" s="5032"/>
      <c r="G137" s="5033"/>
      <c r="H137" s="5034"/>
      <c r="I137" s="5035"/>
    </row>
    <row r="138" ht="23.25" customHeight="1">
      <c r="A138" s="5036"/>
      <c r="B138" s="5037"/>
      <c r="C138" s="5038" t="s">
        <v>682</v>
      </c>
      <c r="D138" s="3309">
        <f>D137-D136</f>
        <v>-52.6714801444043</v>
      </c>
      <c r="E138" s="5039"/>
      <c r="F138" s="5040"/>
      <c r="G138" s="5041"/>
      <c r="H138" s="5042"/>
      <c r="I138" s="5043"/>
    </row>
    <row r="139" ht="23.25" customHeight="1">
      <c r="A139" s="5044" t="s">
        <v>741</v>
      </c>
      <c r="B139" s="5045" t="s">
        <v>681</v>
      </c>
      <c r="C139" s="5046" t="s">
        <v>628</v>
      </c>
      <c r="D139" s="3494">
        <v>0</v>
      </c>
      <c r="E139" s="5047"/>
      <c r="F139" s="5048"/>
      <c r="G139" s="5049"/>
      <c r="H139" s="5050"/>
      <c r="I139" s="5051"/>
    </row>
    <row r="140" ht="23.25" customHeight="1">
      <c r="A140" s="5052"/>
      <c r="B140" s="5053"/>
      <c r="C140" s="5054" t="s">
        <v>86</v>
      </c>
      <c r="D140" s="3494">
        <v>3695</v>
      </c>
      <c r="E140" s="5055"/>
      <c r="F140" s="5056"/>
      <c r="G140" s="5057"/>
      <c r="H140" s="5058"/>
      <c r="I140" s="5059"/>
    </row>
    <row r="141" ht="23.25" customHeight="1">
      <c r="A141" s="5060"/>
      <c r="B141" s="5061"/>
      <c r="C141" s="5062" t="s">
        <v>682</v>
      </c>
      <c r="D141" s="3494">
        <f>D140-D139</f>
        <v>3695</v>
      </c>
      <c r="E141" s="5063"/>
      <c r="F141" s="5064"/>
      <c r="G141" s="5065"/>
      <c r="H141" s="5066"/>
      <c r="I141" s="5067"/>
    </row>
    <row r="142" ht="23.25" customHeight="1">
      <c r="A142" s="5068"/>
      <c r="B142" s="5069"/>
      <c r="C142" s="5070" t="s">
        <v>683</v>
      </c>
      <c r="D142" s="3309">
        <f>IF(D139=0,0,D140/D139-1)*100</f>
        <v>0</v>
      </c>
      <c r="E142" s="5071" t="s">
        <v>623</v>
      </c>
      <c r="F142" s="5072">
        <v>0</v>
      </c>
      <c r="G142" s="5073">
        <v>0.2</v>
      </c>
      <c r="H142" s="5074" t="s">
        <v>624</v>
      </c>
      <c r="I142" s="5075"/>
    </row>
    <row r="143" ht="23.25" customHeight="1">
      <c r="A143" s="5076" t="s">
        <v>742</v>
      </c>
      <c r="B143" s="5077" t="s">
        <v>681</v>
      </c>
      <c r="C143" s="5078" t="s">
        <v>628</v>
      </c>
      <c r="D143" s="3494">
        <v>0</v>
      </c>
      <c r="E143" s="5079"/>
      <c r="F143" s="5080"/>
      <c r="G143" s="5081"/>
      <c r="H143" s="5082"/>
      <c r="I143" s="5083"/>
    </row>
    <row r="144" ht="23.25" customHeight="1">
      <c r="A144" s="5084"/>
      <c r="B144" s="5085"/>
      <c r="C144" s="5086" t="s">
        <v>86</v>
      </c>
      <c r="D144" s="3494">
        <v>0</v>
      </c>
      <c r="E144" s="5087"/>
      <c r="F144" s="5088"/>
      <c r="G144" s="5089"/>
      <c r="H144" s="5090"/>
      <c r="I144" s="5091"/>
    </row>
    <row r="145" ht="23.25" customHeight="1">
      <c r="A145" s="5092"/>
      <c r="B145" s="5093"/>
      <c r="C145" s="5094" t="s">
        <v>682</v>
      </c>
      <c r="D145" s="3494">
        <f>D144-D143</f>
        <v>0</v>
      </c>
      <c r="E145" s="5095"/>
      <c r="F145" s="5096"/>
      <c r="G145" s="5097"/>
      <c r="H145" s="5098"/>
      <c r="I145" s="5099"/>
    </row>
    <row r="146" ht="23.25" customHeight="1">
      <c r="A146" s="5100"/>
      <c r="B146" s="5101"/>
      <c r="C146" s="5102" t="s">
        <v>683</v>
      </c>
      <c r="D146" s="3309">
        <f>IF(D143=0,0,D144/D143-1)*100</f>
        <v>0</v>
      </c>
      <c r="E146" s="5103" t="s">
        <v>623</v>
      </c>
      <c r="F146" s="5104">
        <v>0</v>
      </c>
      <c r="G146" s="5105">
        <v>0.2</v>
      </c>
      <c r="H146" s="5106" t="s">
        <v>624</v>
      </c>
      <c r="I146" s="5107"/>
    </row>
    <row r="147" ht="23.25" customHeight="1">
      <c r="A147" s="5108" t="s">
        <v>743</v>
      </c>
      <c r="B147" s="5109" t="s">
        <v>744</v>
      </c>
      <c r="C147" s="5110" t="s">
        <v>628</v>
      </c>
      <c r="D147" s="3494">
        <f>D139-D143</f>
        <v>0</v>
      </c>
      <c r="E147" s="5111"/>
      <c r="F147" s="5112"/>
      <c r="G147" s="5113"/>
      <c r="H147" s="5114"/>
      <c r="I147" s="5115"/>
    </row>
    <row r="148" ht="23.25" customHeight="1">
      <c r="A148" s="5116"/>
      <c r="B148" s="5117"/>
      <c r="C148" s="5118" t="s">
        <v>86</v>
      </c>
      <c r="D148" s="3494">
        <f>D140-D144</f>
        <v>3695</v>
      </c>
      <c r="E148" s="5119"/>
      <c r="F148" s="5120"/>
      <c r="G148" s="5121"/>
      <c r="H148" s="5122"/>
      <c r="I148" s="5123"/>
    </row>
    <row r="149" ht="23.25" customHeight="1">
      <c r="A149" s="5124"/>
      <c r="B149" s="5125"/>
      <c r="C149" s="5126" t="s">
        <v>682</v>
      </c>
      <c r="D149" s="3494">
        <f>D148-D147</f>
        <v>3695</v>
      </c>
      <c r="E149" s="5127"/>
      <c r="F149" s="5128"/>
      <c r="G149" s="5129"/>
      <c r="H149" s="5130"/>
      <c r="I149" s="5131"/>
    </row>
    <row r="150" ht="23.25" customHeight="1">
      <c r="A150" s="5132"/>
      <c r="B150" s="5133"/>
      <c r="C150" s="5134" t="s">
        <v>683</v>
      </c>
      <c r="D150" s="3309">
        <f>IF(D147=0,0,D148/D147-1)*100</f>
        <v>0</v>
      </c>
      <c r="E150" s="5135" t="s">
        <v>623</v>
      </c>
      <c r="F150" s="5136">
        <v>0</v>
      </c>
      <c r="G150" s="5137">
        <v>0.2</v>
      </c>
      <c r="H150" s="5138" t="s">
        <v>624</v>
      </c>
      <c r="I150" s="5139"/>
    </row>
    <row r="151" ht="23.25" customHeight="1">
      <c r="A151" s="5140" t="s">
        <v>745</v>
      </c>
      <c r="B151" s="5141" t="s">
        <v>746</v>
      </c>
      <c r="C151" s="5142" t="s">
        <v>628</v>
      </c>
      <c r="D151" s="3309" t="e">
        <f>D147/D139*100</f>
        <v>#DIV/0!</v>
      </c>
      <c r="E151" s="5143"/>
      <c r="F151" s="5144"/>
      <c r="G151" s="5145"/>
      <c r="H151" s="5146"/>
      <c r="I151" s="5147"/>
    </row>
    <row r="152" ht="23.25" customHeight="1">
      <c r="A152" s="5148"/>
      <c r="B152" s="5149"/>
      <c r="C152" s="5150" t="s">
        <v>86</v>
      </c>
      <c r="D152" s="3309">
        <f>D148/D140*100</f>
        <v>100</v>
      </c>
      <c r="E152" s="5151"/>
      <c r="F152" s="5152"/>
      <c r="G152" s="5153"/>
      <c r="H152" s="5154"/>
      <c r="I152" s="5155"/>
    </row>
    <row r="153" ht="23.25" customHeight="1">
      <c r="A153" s="5156"/>
      <c r="B153" s="5157"/>
      <c r="C153" s="5158" t="s">
        <v>682</v>
      </c>
      <c r="D153" s="3309" t="e">
        <f>D152-D151</f>
        <v>#DIV/0!</v>
      </c>
      <c r="E153" s="5159"/>
      <c r="F153" s="5160"/>
      <c r="G153" s="5161"/>
      <c r="H153" s="5162"/>
      <c r="I153" s="5163"/>
    </row>
    <row r="154" ht="23.25" customHeight="1">
      <c r="A154" s="5164" t="s">
        <v>747</v>
      </c>
      <c r="B154" s="5165" t="s">
        <v>748</v>
      </c>
      <c r="C154" s="5166" t="s">
        <v>628</v>
      </c>
      <c r="D154" s="3309">
        <f>D139*100/D124</f>
        <v>0</v>
      </c>
      <c r="E154" s="5167" t="s">
        <v>623</v>
      </c>
      <c r="F154" s="5168">
        <v>0.75</v>
      </c>
      <c r="G154" s="5169">
        <v>1</v>
      </c>
      <c r="H154" s="5170"/>
      <c r="I154" s="5171"/>
    </row>
    <row r="155" ht="23.25" customHeight="1">
      <c r="A155" s="5172"/>
      <c r="B155" s="5173"/>
      <c r="C155" s="5174" t="s">
        <v>86</v>
      </c>
      <c r="D155" s="3309">
        <f>D140*100/D125</f>
        <v>66.6967509025271</v>
      </c>
      <c r="E155" s="5175" t="s">
        <v>623</v>
      </c>
      <c r="F155" s="5176">
        <v>0.75</v>
      </c>
      <c r="G155" s="5177">
        <v>1</v>
      </c>
      <c r="H155" s="5178"/>
      <c r="I155" s="5179" t="s">
        <v>749</v>
      </c>
    </row>
    <row r="156" ht="23.25" customHeight="1">
      <c r="A156" s="5180"/>
      <c r="B156" s="5181"/>
      <c r="C156" s="5182" t="s">
        <v>682</v>
      </c>
      <c r="D156" s="3309">
        <f>D155-D154</f>
        <v>66.6967509025271</v>
      </c>
      <c r="E156" s="5183" t="s">
        <v>623</v>
      </c>
      <c r="F156" s="5184">
        <v>0</v>
      </c>
      <c r="G156" s="5185" t="s">
        <v>730</v>
      </c>
      <c r="H156" s="5186"/>
      <c r="I156" s="5187"/>
    </row>
    <row r="157" ht="23.25" customHeight="1">
      <c r="A157" s="5188" t="s">
        <v>750</v>
      </c>
      <c r="B157" s="5189" t="s">
        <v>751</v>
      </c>
      <c r="C157" s="5190" t="s">
        <v>628</v>
      </c>
      <c r="D157" s="3309" t="e">
        <f>D143*100/D128</f>
        <v>#DIV/0!</v>
      </c>
      <c r="E157" s="5191" t="s">
        <v>623</v>
      </c>
      <c r="F157" s="5192">
        <v>0.75</v>
      </c>
      <c r="G157" s="5193">
        <v>1</v>
      </c>
      <c r="H157" s="5194"/>
      <c r="I157" s="5195" t="s">
        <v>749</v>
      </c>
    </row>
    <row r="158" ht="23.25" customHeight="1">
      <c r="A158" s="5196"/>
      <c r="B158" s="5197"/>
      <c r="C158" s="5198" t="s">
        <v>86</v>
      </c>
      <c r="D158" s="3309">
        <f>D144*100/D129</f>
        <v>0</v>
      </c>
      <c r="E158" s="5199" t="s">
        <v>623</v>
      </c>
      <c r="F158" s="5200">
        <v>0.75</v>
      </c>
      <c r="G158" s="5201">
        <v>1</v>
      </c>
      <c r="H158" s="5202"/>
      <c r="I158" s="5203"/>
    </row>
    <row r="159" ht="23.25" customHeight="1">
      <c r="A159" s="5204"/>
      <c r="B159" s="5205"/>
      <c r="C159" s="5206" t="s">
        <v>682</v>
      </c>
      <c r="D159" s="3309" t="e">
        <f>D158-D157</f>
        <v>#DIV/0!</v>
      </c>
      <c r="E159" s="5207"/>
      <c r="F159" s="5208"/>
      <c r="G159" s="5209"/>
      <c r="H159" s="5210"/>
      <c r="I159" s="5211"/>
    </row>
    <row r="160" ht="23.25" customHeight="1">
      <c r="A160" s="5212" t="s">
        <v>752</v>
      </c>
      <c r="B160" s="5213" t="s">
        <v>753</v>
      </c>
      <c r="C160" s="5214" t="s">
        <v>628</v>
      </c>
      <c r="D160" s="3309">
        <f>D147*100/D132</f>
        <v>0</v>
      </c>
      <c r="E160" s="5215" t="s">
        <v>623</v>
      </c>
      <c r="F160" s="5216">
        <v>0.75</v>
      </c>
      <c r="G160" s="5217">
        <v>1</v>
      </c>
      <c r="H160" s="5218"/>
      <c r="I160" s="5219"/>
    </row>
    <row r="161" ht="23.25" customHeight="1">
      <c r="A161" s="5220"/>
      <c r="B161" s="5221"/>
      <c r="C161" s="5222" t="s">
        <v>86</v>
      </c>
      <c r="D161" s="3309">
        <f>D148*100/D133</f>
        <v>140.922959572845</v>
      </c>
      <c r="E161" s="5223" t="s">
        <v>623</v>
      </c>
      <c r="F161" s="5224">
        <v>0.75</v>
      </c>
      <c r="G161" s="5225">
        <v>1</v>
      </c>
      <c r="H161" s="5226" t="s">
        <v>632</v>
      </c>
      <c r="I161" s="5227"/>
    </row>
    <row r="162" ht="23.25" customHeight="1">
      <c r="A162" s="5228"/>
      <c r="B162" s="5229"/>
      <c r="C162" s="5230" t="s">
        <v>682</v>
      </c>
      <c r="D162" s="3309">
        <f>D161-D160</f>
        <v>140.922959572845</v>
      </c>
      <c r="E162" s="5231"/>
      <c r="F162" s="5232"/>
      <c r="G162" s="5233"/>
      <c r="H162" s="5234"/>
      <c r="I162" s="5235"/>
    </row>
    <row r="163" ht="23.25" customHeight="1">
      <c r="A163" s="5236" t="s">
        <v>754</v>
      </c>
      <c r="B163" s="5237" t="s">
        <v>681</v>
      </c>
      <c r="C163" s="5238" t="s">
        <v>628</v>
      </c>
      <c r="D163" s="3494">
        <v>0</v>
      </c>
      <c r="E163" s="5239"/>
      <c r="F163" s="5240"/>
      <c r="G163" s="5241"/>
      <c r="H163" s="5242"/>
      <c r="I163" s="5243"/>
    </row>
    <row r="164" ht="23.25" customHeight="1">
      <c r="A164" s="5244"/>
      <c r="B164" s="5245"/>
      <c r="C164" s="5246" t="s">
        <v>86</v>
      </c>
      <c r="D164" s="3494">
        <v>0</v>
      </c>
      <c r="E164" s="5247"/>
      <c r="F164" s="5248"/>
      <c r="G164" s="5249"/>
      <c r="H164" s="5250"/>
      <c r="I164" s="5251"/>
    </row>
    <row r="165" ht="23.25" customHeight="1">
      <c r="A165" s="5252"/>
      <c r="B165" s="5253"/>
      <c r="C165" s="5254" t="s">
        <v>682</v>
      </c>
      <c r="D165" s="3494">
        <f>D164-D163</f>
        <v>0</v>
      </c>
      <c r="E165" s="5255"/>
      <c r="F165" s="5256"/>
      <c r="G165" s="5257"/>
      <c r="H165" s="5258"/>
      <c r="I165" s="5259"/>
    </row>
    <row r="166" ht="23.25" customHeight="1">
      <c r="A166" s="5260"/>
      <c r="B166" s="5261"/>
      <c r="C166" s="5262" t="s">
        <v>683</v>
      </c>
      <c r="D166" s="3309">
        <f>IF(D163=0,0,D164/D163-1)*100</f>
        <v>0</v>
      </c>
      <c r="E166" s="5263" t="s">
        <v>623</v>
      </c>
      <c r="F166" s="5264">
        <v>0</v>
      </c>
      <c r="G166" s="5265">
        <v>0.1</v>
      </c>
      <c r="H166" s="5266" t="s">
        <v>624</v>
      </c>
      <c r="I166" s="5267"/>
    </row>
    <row r="167" ht="23.25" customHeight="1">
      <c r="A167" s="5268" t="s">
        <v>755</v>
      </c>
      <c r="B167" s="5269" t="s">
        <v>756</v>
      </c>
      <c r="C167" s="5270" t="s">
        <v>628</v>
      </c>
      <c r="D167" s="3494">
        <v>0</v>
      </c>
      <c r="E167" s="5271"/>
      <c r="F167" s="5272"/>
      <c r="G167" s="5273"/>
      <c r="H167" s="5274"/>
      <c r="I167" s="5275"/>
    </row>
    <row r="168" ht="23.25" customHeight="1">
      <c r="A168" s="5276"/>
      <c r="B168" s="5277"/>
      <c r="C168" s="5278" t="s">
        <v>86</v>
      </c>
      <c r="D168" s="3494">
        <v>0</v>
      </c>
      <c r="E168" s="5279"/>
      <c r="F168" s="5280"/>
      <c r="G168" s="5281"/>
      <c r="H168" s="5282"/>
      <c r="I168" s="5283"/>
    </row>
    <row r="169" ht="23.25" customHeight="1">
      <c r="A169" s="5284"/>
      <c r="B169" s="5285"/>
      <c r="C169" s="5286" t="s">
        <v>682</v>
      </c>
      <c r="D169" s="3494">
        <f>D168-D167</f>
        <v>0</v>
      </c>
      <c r="E169" s="5287" t="s">
        <v>623</v>
      </c>
      <c r="F169" s="5288" t="s">
        <v>730</v>
      </c>
      <c r="G169" s="5289">
        <v>0</v>
      </c>
      <c r="H169" s="5290"/>
      <c r="I169" s="5291"/>
    </row>
    <row r="170" ht="23.25" customHeight="1">
      <c r="A170" s="5292"/>
      <c r="B170" s="5293"/>
      <c r="C170" s="5294" t="s">
        <v>683</v>
      </c>
      <c r="D170" s="3309">
        <f>IF(D167=0,0,D168/D167-1)*100</f>
        <v>0</v>
      </c>
      <c r="E170" s="5295"/>
      <c r="F170" s="5296"/>
      <c r="G170" s="5297"/>
      <c r="H170" s="5298"/>
      <c r="I170" s="5299"/>
    </row>
    <row r="171" ht="23.25" customHeight="1">
      <c r="A171" s="5300" t="s">
        <v>757</v>
      </c>
      <c r="B171" s="5301"/>
      <c r="C171" s="5302"/>
      <c r="D171" s="5303"/>
      <c r="E171" s="5304"/>
      <c r="F171" s="5305"/>
      <c r="G171" s="5306"/>
      <c r="H171" s="5307"/>
      <c r="I171" s="5308"/>
    </row>
    <row r="172" ht="23.25" customHeight="1">
      <c r="A172" s="5309" t="s">
        <v>758</v>
      </c>
      <c r="B172" s="5310" t="s">
        <v>681</v>
      </c>
      <c r="C172" s="5311" t="s">
        <v>628</v>
      </c>
      <c r="D172" s="3309">
        <v>0</v>
      </c>
      <c r="E172" s="5312"/>
      <c r="F172" s="5313"/>
      <c r="G172" s="5314"/>
      <c r="H172" s="5315"/>
      <c r="I172" s="5316"/>
    </row>
    <row r="173" ht="23.25" customHeight="1">
      <c r="A173" s="5317"/>
      <c r="B173" s="5318"/>
      <c r="C173" s="5319" t="s">
        <v>86</v>
      </c>
      <c r="D173" s="3309">
        <v>151131240.27</v>
      </c>
      <c r="E173" s="5320"/>
      <c r="F173" s="5321"/>
      <c r="G173" s="5322"/>
      <c r="H173" s="5323"/>
      <c r="I173" s="5324"/>
    </row>
    <row r="174" ht="23.25" customHeight="1">
      <c r="A174" s="5325"/>
      <c r="B174" s="5326"/>
      <c r="C174" s="5327" t="s">
        <v>682</v>
      </c>
      <c r="D174" s="3309">
        <f>D173-D172</f>
        <v>151131240.27</v>
      </c>
      <c r="E174" s="5328"/>
      <c r="F174" s="5329"/>
      <c r="G174" s="5330"/>
      <c r="H174" s="5331"/>
      <c r="I174" s="5332"/>
    </row>
    <row r="175" ht="23.25" customHeight="1">
      <c r="A175" s="5333"/>
      <c r="B175" s="5334"/>
      <c r="C175" s="5335" t="s">
        <v>683</v>
      </c>
      <c r="D175" s="3309">
        <f>IF(D172=0,0,D173/D172-1)*100</f>
        <v>0</v>
      </c>
      <c r="E175" s="5336" t="s">
        <v>623</v>
      </c>
      <c r="F175" s="5337">
        <v>0.05</v>
      </c>
      <c r="G175" s="5338">
        <v>0.3</v>
      </c>
      <c r="H175" s="5339" t="s">
        <v>624</v>
      </c>
      <c r="I175" s="5340"/>
    </row>
    <row r="176" ht="23.25" customHeight="1">
      <c r="A176" s="5341" t="s">
        <v>759</v>
      </c>
      <c r="B176" s="5342" t="s">
        <v>681</v>
      </c>
      <c r="C176" s="5343" t="s">
        <v>628</v>
      </c>
      <c r="D176" s="3309">
        <v>0</v>
      </c>
      <c r="E176" s="5344"/>
      <c r="F176" s="5345"/>
      <c r="G176" s="5346"/>
      <c r="H176" s="5347"/>
      <c r="I176" s="5348"/>
    </row>
    <row r="177" ht="23.25" customHeight="1">
      <c r="A177" s="5349"/>
      <c r="B177" s="5350"/>
      <c r="C177" s="5351" t="s">
        <v>86</v>
      </c>
      <c r="D177" s="3309">
        <v>67578767.15</v>
      </c>
      <c r="E177" s="5352"/>
      <c r="F177" s="5353"/>
      <c r="G177" s="5354"/>
      <c r="H177" s="5355"/>
      <c r="I177" s="5356"/>
    </row>
    <row r="178" ht="23.25" customHeight="1">
      <c r="A178" s="5357"/>
      <c r="B178" s="5358"/>
      <c r="C178" s="5359" t="s">
        <v>682</v>
      </c>
      <c r="D178" s="3309">
        <f>D177-D176</f>
        <v>67578767.15</v>
      </c>
      <c r="E178" s="5360"/>
      <c r="F178" s="5361"/>
      <c r="G178" s="5362"/>
      <c r="H178" s="5363"/>
      <c r="I178" s="5364"/>
    </row>
    <row r="179" ht="23.25" customHeight="1">
      <c r="A179" s="5365"/>
      <c r="B179" s="5366"/>
      <c r="C179" s="5367" t="s">
        <v>683</v>
      </c>
      <c r="D179" s="3309">
        <f>IF(D176=0,0,D177/D176-1)*100</f>
        <v>0</v>
      </c>
      <c r="E179" s="5368" t="s">
        <v>623</v>
      </c>
      <c r="F179" s="5369">
        <v>0.05</v>
      </c>
      <c r="G179" s="5370">
        <v>0.3</v>
      </c>
      <c r="H179" s="5371" t="s">
        <v>624</v>
      </c>
      <c r="I179" s="5372"/>
    </row>
    <row r="180" ht="23.25" customHeight="1">
      <c r="A180" s="5373" t="s">
        <v>760</v>
      </c>
      <c r="B180" s="5374" t="s">
        <v>681</v>
      </c>
      <c r="C180" s="5375" t="s">
        <v>628</v>
      </c>
      <c r="D180" s="3309">
        <v>0</v>
      </c>
      <c r="E180" s="5376"/>
      <c r="F180" s="5377"/>
      <c r="G180" s="5378"/>
      <c r="H180" s="5379"/>
      <c r="I180" s="5380"/>
    </row>
    <row r="181" ht="23.25" customHeight="1">
      <c r="A181" s="5381"/>
      <c r="B181" s="5382"/>
      <c r="C181" s="5383" t="s">
        <v>86</v>
      </c>
      <c r="D181" s="3309">
        <v>0</v>
      </c>
      <c r="E181" s="5384"/>
      <c r="F181" s="5385"/>
      <c r="G181" s="5386"/>
      <c r="H181" s="5387"/>
      <c r="I181" s="5388"/>
    </row>
    <row r="182" ht="23.25" customHeight="1">
      <c r="A182" s="5389"/>
      <c r="B182" s="5390"/>
      <c r="C182" s="5391" t="s">
        <v>682</v>
      </c>
      <c r="D182" s="3309">
        <f>D181-D180</f>
        <v>0</v>
      </c>
      <c r="E182" s="5392"/>
      <c r="F182" s="5393"/>
      <c r="G182" s="5394"/>
      <c r="H182" s="5395"/>
      <c r="I182" s="5396"/>
    </row>
    <row r="183" ht="23.25" customHeight="1">
      <c r="A183" s="5397"/>
      <c r="B183" s="5398"/>
      <c r="C183" s="5399" t="s">
        <v>683</v>
      </c>
      <c r="D183" s="3309">
        <f>IF(D180=0,0,D181/D180-1)*100</f>
        <v>0</v>
      </c>
      <c r="E183" s="5400" t="s">
        <v>623</v>
      </c>
      <c r="F183" s="5401">
        <v>0.05</v>
      </c>
      <c r="G183" s="5402">
        <v>0.3</v>
      </c>
      <c r="H183" s="5403" t="s">
        <v>624</v>
      </c>
      <c r="I183" s="5404"/>
    </row>
    <row r="184" ht="23.25" customHeight="1">
      <c r="A184" s="5405" t="s">
        <v>761</v>
      </c>
      <c r="B184" s="5406" t="s">
        <v>762</v>
      </c>
      <c r="C184" s="5407" t="s">
        <v>628</v>
      </c>
      <c r="D184" s="3309">
        <f>D172-D180</f>
        <v>0</v>
      </c>
      <c r="E184" s="5408"/>
      <c r="F184" s="5409"/>
      <c r="G184" s="5410"/>
      <c r="H184" s="5411"/>
      <c r="I184" s="5412"/>
    </row>
    <row r="185" ht="23.25" customHeight="1">
      <c r="A185" s="5413"/>
      <c r="B185" s="5414"/>
      <c r="C185" s="5415" t="s">
        <v>86</v>
      </c>
      <c r="D185" s="3309">
        <f>D173-D181</f>
        <v>151131240.27</v>
      </c>
      <c r="E185" s="5416"/>
      <c r="F185" s="5417"/>
      <c r="G185" s="5418"/>
      <c r="H185" s="5419"/>
      <c r="I185" s="5420"/>
    </row>
    <row r="186" ht="23.25" customHeight="1">
      <c r="A186" s="5421"/>
      <c r="B186" s="5422"/>
      <c r="C186" s="5423" t="s">
        <v>682</v>
      </c>
      <c r="D186" s="3309">
        <f>D185-D184</f>
        <v>151131240.27</v>
      </c>
      <c r="E186" s="5424"/>
      <c r="F186" s="5425"/>
      <c r="G186" s="5426"/>
      <c r="H186" s="5427"/>
      <c r="I186" s="5428"/>
    </row>
    <row r="187" ht="23.25" customHeight="1">
      <c r="A187" s="5429"/>
      <c r="B187" s="5430"/>
      <c r="C187" s="5431" t="s">
        <v>683</v>
      </c>
      <c r="D187" s="3309">
        <f>IF(D184=0,0,D185/D184-1)*100</f>
        <v>0</v>
      </c>
      <c r="E187" s="5432" t="s">
        <v>623</v>
      </c>
      <c r="F187" s="5433">
        <v>0.05</v>
      </c>
      <c r="G187" s="5434">
        <v>0.3</v>
      </c>
      <c r="H187" s="5435" t="s">
        <v>624</v>
      </c>
      <c r="I187" s="5436"/>
    </row>
    <row r="188" ht="23.25" customHeight="1">
      <c r="A188" s="5437" t="s">
        <v>763</v>
      </c>
      <c r="B188" s="5438" t="s">
        <v>764</v>
      </c>
      <c r="C188" s="5439" t="s">
        <v>628</v>
      </c>
      <c r="D188" s="3309" t="e">
        <f>(D172/(D176+D180)-1)*100</f>
        <v>#DIV/0!</v>
      </c>
      <c r="E188" s="5440" t="s">
        <v>623</v>
      </c>
      <c r="F188" s="5441">
        <v>-0.005</v>
      </c>
      <c r="G188" s="5442">
        <v>0.005</v>
      </c>
      <c r="H188" s="5443" t="s">
        <v>624</v>
      </c>
      <c r="I188" s="5444"/>
    </row>
    <row r="189" ht="23.25" customHeight="1">
      <c r="A189" s="5445"/>
      <c r="B189" s="5446"/>
      <c r="C189" s="5447" t="s">
        <v>86</v>
      </c>
      <c r="D189" s="3309">
        <f>(D173/(D177+D181)-1)*100</f>
        <v>123.637166884895</v>
      </c>
      <c r="E189" s="5448" t="s">
        <v>623</v>
      </c>
      <c r="F189" s="5449">
        <v>-0.005</v>
      </c>
      <c r="G189" s="5450">
        <v>0.005</v>
      </c>
      <c r="H189" s="5451" t="s">
        <v>624</v>
      </c>
      <c r="I189" s="5452"/>
    </row>
    <row r="190" ht="23.25" customHeight="1">
      <c r="A190" s="5453"/>
      <c r="B190" s="5454"/>
      <c r="C190" s="5455" t="s">
        <v>682</v>
      </c>
      <c r="D190" s="3309" t="e">
        <f>D189-D188</f>
        <v>#DIV/0!</v>
      </c>
      <c r="E190" s="5456"/>
      <c r="F190" s="5457"/>
      <c r="G190" s="5458"/>
      <c r="H190" s="5459"/>
      <c r="I190" s="5460"/>
    </row>
    <row r="191" ht="23.25" customHeight="1">
      <c r="A191" s="5461" t="s">
        <v>765</v>
      </c>
      <c r="B191" s="5462" t="s">
        <v>766</v>
      </c>
      <c r="C191" s="5463" t="s">
        <v>628</v>
      </c>
      <c r="D191" s="3309" t="e">
        <f>D184/D172*100</f>
        <v>#DIV/0!</v>
      </c>
      <c r="E191" s="5464"/>
      <c r="F191" s="5465"/>
      <c r="G191" s="5466"/>
      <c r="H191" s="5467"/>
      <c r="I191" s="5468"/>
    </row>
    <row r="192" ht="23.25" customHeight="1">
      <c r="A192" s="5469"/>
      <c r="B192" s="5470"/>
      <c r="C192" s="5471" t="s">
        <v>86</v>
      </c>
      <c r="D192" s="3309">
        <f>D185/D173*100</f>
        <v>100</v>
      </c>
      <c r="E192" s="5472"/>
      <c r="F192" s="5473"/>
      <c r="G192" s="5474"/>
      <c r="H192" s="5475"/>
      <c r="I192" s="5476"/>
    </row>
    <row r="193" ht="23.25" customHeight="1">
      <c r="A193" s="5477"/>
      <c r="B193" s="5478"/>
      <c r="C193" s="5479" t="s">
        <v>682</v>
      </c>
      <c r="D193" s="3309" t="e">
        <f>D192-D191</f>
        <v>#DIV/0!</v>
      </c>
      <c r="E193" s="5480"/>
      <c r="F193" s="5481"/>
      <c r="G193" s="5482"/>
      <c r="H193" s="5483"/>
      <c r="I193" s="5484"/>
    </row>
    <row r="194" ht="23.25" customHeight="1">
      <c r="A194" s="5485" t="s">
        <v>767</v>
      </c>
      <c r="B194" s="5486" t="s">
        <v>768</v>
      </c>
      <c r="C194" s="5487" t="s">
        <v>628</v>
      </c>
      <c r="D194" s="3309" t="e">
        <f>D172/D139</f>
        <v>#DIV/0!</v>
      </c>
      <c r="E194" s="5488"/>
      <c r="F194" s="5489"/>
      <c r="G194" s="5490"/>
      <c r="H194" s="5491"/>
      <c r="I194" s="5492"/>
    </row>
    <row r="195" ht="23.25" customHeight="1">
      <c r="A195" s="5493"/>
      <c r="B195" s="5494"/>
      <c r="C195" s="5495" t="s">
        <v>86</v>
      </c>
      <c r="D195" s="3309">
        <f>D173/D140</f>
        <v>40901.5535236807</v>
      </c>
      <c r="E195" s="5496"/>
      <c r="F195" s="5497"/>
      <c r="G195" s="5498"/>
      <c r="H195" s="5499"/>
      <c r="I195" s="5500"/>
    </row>
    <row r="196" ht="23.25" customHeight="1">
      <c r="A196" s="5501"/>
      <c r="B196" s="5502"/>
      <c r="C196" s="5503" t="s">
        <v>682</v>
      </c>
      <c r="D196" s="3309" t="e">
        <f>D195-D194</f>
        <v>#DIV/0!</v>
      </c>
      <c r="E196" s="5504"/>
      <c r="F196" s="5505"/>
      <c r="G196" s="5506"/>
      <c r="H196" s="5507"/>
      <c r="I196" s="5508"/>
    </row>
    <row r="197" ht="23.25" customHeight="1">
      <c r="A197" s="5509"/>
      <c r="B197" s="5510"/>
      <c r="C197" s="5511" t="s">
        <v>683</v>
      </c>
      <c r="D197" s="3309" t="e">
        <f>IF(D194=0,0,D195/D194-1)*100</f>
        <v>#DIV/0!</v>
      </c>
      <c r="E197" s="5512" t="s">
        <v>623</v>
      </c>
      <c r="F197" s="5513">
        <v>0.05</v>
      </c>
      <c r="G197" s="5514">
        <v>0.3</v>
      </c>
      <c r="H197" s="5515" t="s">
        <v>632</v>
      </c>
      <c r="I197" s="5516"/>
    </row>
    <row r="198" ht="23.25" customHeight="1">
      <c r="A198" s="5517" t="s">
        <v>769</v>
      </c>
      <c r="B198" s="5518" t="s">
        <v>770</v>
      </c>
      <c r="C198" s="5519" t="s">
        <v>628</v>
      </c>
      <c r="D198" s="3309" t="e">
        <f>D194*100/D215</f>
        <v>#DIV/0!</v>
      </c>
      <c r="E198" s="5520" t="s">
        <v>623</v>
      </c>
      <c r="F198" s="5521">
        <v>0.6</v>
      </c>
      <c r="G198" s="5522">
        <v>3</v>
      </c>
      <c r="H198" s="5523"/>
      <c r="I198" s="5524"/>
    </row>
    <row r="199" ht="23.25" customHeight="1">
      <c r="A199" s="5525"/>
      <c r="B199" s="5526"/>
      <c r="C199" s="5527" t="s">
        <v>86</v>
      </c>
      <c r="D199" s="3309" t="e">
        <f>D195*100/D216</f>
        <v>#DIV/0!</v>
      </c>
      <c r="E199" s="5528" t="s">
        <v>623</v>
      </c>
      <c r="F199" s="5529">
        <v>0.6</v>
      </c>
      <c r="G199" s="5530">
        <v>3</v>
      </c>
      <c r="H199" s="5531" t="s">
        <v>632</v>
      </c>
      <c r="I199" s="5532"/>
    </row>
    <row r="200" ht="23.25" customHeight="1">
      <c r="A200" s="5533"/>
      <c r="B200" s="5534"/>
      <c r="C200" s="5535" t="s">
        <v>682</v>
      </c>
      <c r="D200" s="3309" t="e">
        <f>D199-D198</f>
        <v>#DIV/0!</v>
      </c>
      <c r="E200" s="5536"/>
      <c r="F200" s="5537"/>
      <c r="G200" s="5538"/>
      <c r="H200" s="5539"/>
      <c r="I200" s="5540"/>
    </row>
    <row r="201" ht="23.25" customHeight="1">
      <c r="A201" s="5541" t="s">
        <v>771</v>
      </c>
      <c r="B201" s="5542" t="s">
        <v>772</v>
      </c>
      <c r="C201" s="5543" t="s">
        <v>628</v>
      </c>
      <c r="D201" s="3309">
        <f>IF(D143=0,0,D180/D143)</f>
        <v>0</v>
      </c>
      <c r="E201" s="5544"/>
      <c r="F201" s="5545"/>
      <c r="G201" s="5546"/>
      <c r="H201" s="5547"/>
      <c r="I201" s="5548"/>
    </row>
    <row r="202" ht="23.25" customHeight="1">
      <c r="A202" s="5549"/>
      <c r="B202" s="5550"/>
      <c r="C202" s="5551" t="s">
        <v>86</v>
      </c>
      <c r="D202" s="3309">
        <f>IF(D144=0,0,D181/D144)</f>
        <v>0</v>
      </c>
      <c r="E202" s="5552"/>
      <c r="F202" s="5553"/>
      <c r="G202" s="5554"/>
      <c r="H202" s="5555"/>
      <c r="I202" s="5556"/>
    </row>
    <row r="203" ht="23.25" customHeight="1">
      <c r="A203" s="5557"/>
      <c r="B203" s="5558"/>
      <c r="C203" s="5559" t="s">
        <v>682</v>
      </c>
      <c r="D203" s="3309">
        <f>D202-D201</f>
        <v>0</v>
      </c>
      <c r="E203" s="5560"/>
      <c r="F203" s="5561"/>
      <c r="G203" s="5562"/>
      <c r="H203" s="5563"/>
      <c r="I203" s="5564"/>
    </row>
    <row r="204" ht="23.25" customHeight="1">
      <c r="A204" s="5565"/>
      <c r="B204" s="5566"/>
      <c r="C204" s="5567" t="s">
        <v>683</v>
      </c>
      <c r="D204" s="3309">
        <f>IF(D201=0,0,D202/D201-1)*100</f>
        <v>0</v>
      </c>
      <c r="E204" s="5568" t="s">
        <v>623</v>
      </c>
      <c r="F204" s="5569">
        <v>0.05</v>
      </c>
      <c r="G204" s="5570">
        <v>0.3</v>
      </c>
      <c r="H204" s="5571" t="s">
        <v>632</v>
      </c>
      <c r="I204" s="5572"/>
    </row>
    <row r="205" ht="23.25" customHeight="1">
      <c r="A205" s="5573" t="s">
        <v>773</v>
      </c>
      <c r="B205" s="5574" t="s">
        <v>774</v>
      </c>
      <c r="C205" s="5575" t="s">
        <v>628</v>
      </c>
      <c r="D205" s="3309">
        <f>IF(D215=0,0,D201/D215)*100</f>
        <v>0</v>
      </c>
      <c r="E205" s="5576" t="s">
        <v>623</v>
      </c>
      <c r="F205" s="5577">
        <v>0.6</v>
      </c>
      <c r="G205" s="5578">
        <v>3</v>
      </c>
      <c r="H205" s="5579" t="s">
        <v>632</v>
      </c>
      <c r="I205" s="5580"/>
    </row>
    <row r="206" ht="23.25" customHeight="1">
      <c r="A206" s="5581"/>
      <c r="B206" s="5582"/>
      <c r="C206" s="5583" t="s">
        <v>86</v>
      </c>
      <c r="D206" s="3309">
        <f>IF(D216=0,0,D202/D216)*100</f>
        <v>0</v>
      </c>
      <c r="E206" s="5584" t="s">
        <v>623</v>
      </c>
      <c r="F206" s="5585">
        <v>0.6</v>
      </c>
      <c r="G206" s="5586">
        <v>3</v>
      </c>
      <c r="H206" s="5587" t="s">
        <v>632</v>
      </c>
      <c r="I206" s="5588" t="s">
        <v>775</v>
      </c>
    </row>
    <row r="207" ht="23.25" customHeight="1">
      <c r="A207" s="5589"/>
      <c r="B207" s="5590"/>
      <c r="C207" s="5591" t="s">
        <v>682</v>
      </c>
      <c r="D207" s="3309">
        <f>D206-D205</f>
        <v>0</v>
      </c>
      <c r="E207" s="5592"/>
      <c r="F207" s="5593"/>
      <c r="G207" s="5594"/>
      <c r="H207" s="5595"/>
      <c r="I207" s="5596"/>
    </row>
    <row r="208" ht="23.25" customHeight="1">
      <c r="A208" s="5597" t="s">
        <v>776</v>
      </c>
      <c r="B208" s="5598" t="s">
        <v>777</v>
      </c>
      <c r="C208" s="5599" t="s">
        <v>628</v>
      </c>
      <c r="D208" s="3309">
        <f>IF(D147=0,0,D184/D147)</f>
        <v>0</v>
      </c>
      <c r="E208" s="5600"/>
      <c r="F208" s="5601"/>
      <c r="G208" s="5602"/>
      <c r="H208" s="5603"/>
      <c r="I208" s="5604"/>
    </row>
    <row r="209" ht="23.25" customHeight="1">
      <c r="A209" s="5605"/>
      <c r="B209" s="5606"/>
      <c r="C209" s="5607" t="s">
        <v>86</v>
      </c>
      <c r="D209" s="3309">
        <f>IF(D148=0,0,D185/D148)</f>
        <v>40901.5535236807</v>
      </c>
      <c r="E209" s="5608"/>
      <c r="F209" s="5609"/>
      <c r="G209" s="5610"/>
      <c r="H209" s="5611"/>
      <c r="I209" s="5612"/>
    </row>
    <row r="210" ht="23.25" customHeight="1">
      <c r="A210" s="5613"/>
      <c r="B210" s="5614"/>
      <c r="C210" s="5615" t="s">
        <v>682</v>
      </c>
      <c r="D210" s="3309">
        <f>D209-D208</f>
        <v>40901.5535236807</v>
      </c>
      <c r="E210" s="5616"/>
      <c r="F210" s="5617"/>
      <c r="G210" s="5618"/>
      <c r="H210" s="5619"/>
      <c r="I210" s="5620"/>
    </row>
    <row r="211" ht="23.25" customHeight="1">
      <c r="A211" s="5621"/>
      <c r="B211" s="5622"/>
      <c r="C211" s="5623" t="s">
        <v>683</v>
      </c>
      <c r="D211" s="3309">
        <f>IF(D208=0,0,D209/D208-1)*100</f>
        <v>0</v>
      </c>
      <c r="E211" s="5624" t="s">
        <v>623</v>
      </c>
      <c r="F211" s="5625">
        <v>0.05</v>
      </c>
      <c r="G211" s="5626">
        <v>0.3</v>
      </c>
      <c r="H211" s="5627" t="s">
        <v>632</v>
      </c>
      <c r="I211" s="5628"/>
    </row>
    <row r="212" ht="23.25" customHeight="1">
      <c r="A212" s="5629" t="s">
        <v>778</v>
      </c>
      <c r="B212" s="5630" t="s">
        <v>779</v>
      </c>
      <c r="C212" s="5631" t="s">
        <v>628</v>
      </c>
      <c r="D212" s="3309" t="e">
        <f>D208*100/D215</f>
        <v>#DIV/0!</v>
      </c>
      <c r="E212" s="5632" t="s">
        <v>623</v>
      </c>
      <c r="F212" s="5633">
        <v>0.6</v>
      </c>
      <c r="G212" s="5634">
        <v>3</v>
      </c>
      <c r="H212" s="5635"/>
      <c r="I212" s="5636"/>
    </row>
    <row r="213" ht="23.25" customHeight="1">
      <c r="A213" s="5637"/>
      <c r="B213" s="5638"/>
      <c r="C213" s="5639" t="s">
        <v>86</v>
      </c>
      <c r="D213" s="3309" t="e">
        <f>D209*100/D216</f>
        <v>#DIV/0!</v>
      </c>
      <c r="E213" s="5640" t="s">
        <v>623</v>
      </c>
      <c r="F213" s="5641">
        <v>0.6</v>
      </c>
      <c r="G213" s="5642">
        <v>3</v>
      </c>
      <c r="H213" s="5643" t="s">
        <v>632</v>
      </c>
      <c r="I213" s="5644"/>
    </row>
    <row r="214" ht="23.25" customHeight="1">
      <c r="A214" s="5645"/>
      <c r="B214" s="5646"/>
      <c r="C214" s="5647" t="s">
        <v>682</v>
      </c>
      <c r="D214" s="3309" t="e">
        <f>D213-D212</f>
        <v>#DIV/0!</v>
      </c>
      <c r="E214" s="5648"/>
      <c r="F214" s="5649"/>
      <c r="G214" s="5650"/>
      <c r="H214" s="5651"/>
      <c r="I214" s="5652"/>
    </row>
    <row r="215" ht="23.25" customHeight="1">
      <c r="A215" s="5653" t="s">
        <v>780</v>
      </c>
      <c r="B215" s="5654" t="s">
        <v>781</v>
      </c>
      <c r="C215" s="5655" t="s">
        <v>628</v>
      </c>
      <c r="D215" s="3309">
        <v>0</v>
      </c>
      <c r="E215" s="5656"/>
      <c r="F215" s="5657">
        <v>40000</v>
      </c>
      <c r="G215" s="5658">
        <v>100000</v>
      </c>
      <c r="H215" s="5659" t="s">
        <v>624</v>
      </c>
      <c r="I215" s="5660"/>
    </row>
    <row r="216" ht="23.25" customHeight="1">
      <c r="A216" s="5661"/>
      <c r="B216" s="5662"/>
      <c r="C216" s="5663" t="s">
        <v>86</v>
      </c>
      <c r="D216" s="3309">
        <v>0</v>
      </c>
      <c r="E216" s="5664"/>
      <c r="F216" s="5665">
        <v>42000</v>
      </c>
      <c r="G216" s="5666">
        <v>115000</v>
      </c>
      <c r="H216" s="5667" t="s">
        <v>624</v>
      </c>
      <c r="I216" s="5668"/>
    </row>
    <row r="217" ht="23.25" customHeight="1">
      <c r="A217" s="5669"/>
      <c r="B217" s="5670"/>
      <c r="C217" s="5671" t="s">
        <v>682</v>
      </c>
      <c r="D217" s="3309">
        <f>D216-D215</f>
        <v>0</v>
      </c>
      <c r="E217" s="5672"/>
      <c r="F217" s="5673"/>
      <c r="G217" s="5674"/>
      <c r="H217" s="5675"/>
      <c r="I217" s="5676"/>
    </row>
    <row r="218" ht="23.25" customHeight="1">
      <c r="A218" s="5677"/>
      <c r="B218" s="5678"/>
      <c r="C218" s="5679" t="s">
        <v>683</v>
      </c>
      <c r="D218" s="3309">
        <f>IF(D215=0,0,D216/D215-1)*100</f>
        <v>0</v>
      </c>
      <c r="E218" s="5680" t="s">
        <v>623</v>
      </c>
      <c r="F218" s="5681" t="s">
        <v>782</v>
      </c>
      <c r="G218" s="5682" t="s">
        <v>783</v>
      </c>
      <c r="H218" s="5683" t="s">
        <v>624</v>
      </c>
      <c r="I218" s="5684"/>
    </row>
    <row r="219" ht="23.25" customHeight="1">
      <c r="A219" s="5685" t="s">
        <v>784</v>
      </c>
      <c r="B219" s="5686"/>
      <c r="C219" s="5687"/>
      <c r="D219" s="5688"/>
      <c r="E219" s="5689"/>
      <c r="F219" s="5690"/>
      <c r="G219" s="5691"/>
      <c r="H219" s="5692"/>
      <c r="I219" s="5693"/>
    </row>
    <row r="220" ht="23.25" customHeight="1">
      <c r="A220" s="5694" t="s">
        <v>785</v>
      </c>
      <c r="B220" s="5695" t="s">
        <v>786</v>
      </c>
      <c r="C220" s="5696" t="s">
        <v>628</v>
      </c>
      <c r="D220" s="3309" t="e">
        <f>D124/(D163+D167)</f>
        <v>#DIV/0!</v>
      </c>
      <c r="E220" s="5697"/>
      <c r="F220" s="5698"/>
      <c r="G220" s="5699"/>
      <c r="H220" s="5700"/>
      <c r="I220" s="5701"/>
    </row>
    <row r="221" ht="23.25" customHeight="1">
      <c r="A221" s="5702"/>
      <c r="B221" s="5703"/>
      <c r="C221" s="5704" t="s">
        <v>86</v>
      </c>
      <c r="D221" s="3309" t="e">
        <f>D125/(D164+D168)</f>
        <v>#DIV/0!</v>
      </c>
      <c r="E221" s="5705"/>
      <c r="F221" s="5706"/>
      <c r="G221" s="5707"/>
      <c r="H221" s="5708"/>
      <c r="I221" s="5709"/>
    </row>
    <row r="222" ht="23.25" customHeight="1">
      <c r="A222" s="5710"/>
      <c r="B222" s="5711"/>
      <c r="C222" s="5712" t="s">
        <v>682</v>
      </c>
      <c r="D222" s="3309" t="e">
        <f>D221-D220</f>
        <v>#DIV/0!</v>
      </c>
      <c r="E222" s="5713"/>
      <c r="F222" s="5714"/>
      <c r="G222" s="5715"/>
      <c r="H222" s="5716"/>
      <c r="I222" s="5717"/>
    </row>
    <row r="223" ht="23.25" customHeight="1">
      <c r="A223" s="5718" t="s">
        <v>787</v>
      </c>
      <c r="B223" s="5719" t="s">
        <v>788</v>
      </c>
      <c r="C223" s="5720" t="s">
        <v>628</v>
      </c>
      <c r="D223" s="3309" t="e">
        <f>D86*100/D194</f>
        <v>#DIV/0!</v>
      </c>
      <c r="E223" s="5721" t="s">
        <v>623</v>
      </c>
      <c r="F223" s="5722">
        <v>0.4</v>
      </c>
      <c r="G223" s="5723">
        <v>1</v>
      </c>
      <c r="H223" s="5724"/>
      <c r="I223" s="5725"/>
    </row>
    <row r="224" ht="23.25" customHeight="1">
      <c r="A224" s="5726"/>
      <c r="B224" s="5727"/>
      <c r="C224" s="5728" t="s">
        <v>86</v>
      </c>
      <c r="D224" s="3309">
        <f>D87*100/D195</f>
        <v>0</v>
      </c>
      <c r="E224" s="5729" t="s">
        <v>623</v>
      </c>
      <c r="F224" s="5730">
        <v>0.4</v>
      </c>
      <c r="G224" s="5731">
        <v>1</v>
      </c>
      <c r="H224" s="5732" t="s">
        <v>624</v>
      </c>
      <c r="I224" s="5733"/>
    </row>
    <row r="225" ht="23.25" customHeight="1">
      <c r="A225" s="5734"/>
      <c r="B225" s="5735"/>
      <c r="C225" s="5736" t="s">
        <v>682</v>
      </c>
      <c r="D225" s="3309" t="e">
        <f>D224-D223</f>
        <v>#DIV/0!</v>
      </c>
      <c r="E225" s="5737"/>
      <c r="F225" s="5738"/>
      <c r="G225" s="5739"/>
      <c r="H225" s="5740"/>
      <c r="I225" s="5741"/>
    </row>
    <row r="226" ht="23.25" customHeight="1">
      <c r="A226" s="5742" t="s">
        <v>789</v>
      </c>
      <c r="B226" s="5743" t="s">
        <v>790</v>
      </c>
      <c r="C226" s="5744" t="s">
        <v>628</v>
      </c>
      <c r="D226" s="3309" t="e">
        <f>D7/D172*100</f>
        <v>#DIV/0!</v>
      </c>
      <c r="E226" s="5745"/>
      <c r="F226" s="5746"/>
      <c r="G226" s="5747"/>
      <c r="H226" s="5748"/>
      <c r="I226" s="5749"/>
    </row>
    <row r="227" ht="23.25" customHeight="1">
      <c r="A227" s="5750"/>
      <c r="B227" s="5751"/>
      <c r="C227" s="5752" t="s">
        <v>86</v>
      </c>
      <c r="D227" s="3309">
        <f>D8/D173*100</f>
        <v>0</v>
      </c>
      <c r="E227" s="5753"/>
      <c r="F227" s="5754"/>
      <c r="G227" s="5755"/>
      <c r="H227" s="5756"/>
      <c r="I227" s="5757"/>
    </row>
    <row r="228" ht="23.25" customHeight="1">
      <c r="A228" s="5758"/>
      <c r="B228" s="5759"/>
      <c r="C228" s="5760" t="s">
        <v>682</v>
      </c>
      <c r="D228" s="3309" t="e">
        <f>D227-D226</f>
        <v>#DIV/0!</v>
      </c>
      <c r="E228" s="5761"/>
      <c r="F228" s="5762"/>
      <c r="G228" s="5763"/>
      <c r="H228" s="5764"/>
      <c r="I228" s="5765"/>
    </row>
    <row r="229" ht="23.25" customHeight="1">
      <c r="A229" s="5766" t="s">
        <v>791</v>
      </c>
      <c r="B229" s="5767" t="s">
        <v>792</v>
      </c>
      <c r="C229" s="5768" t="s">
        <v>628</v>
      </c>
      <c r="D229" s="3309" t="e">
        <f>D11*100/D172</f>
        <v>#DIV/0!</v>
      </c>
      <c r="E229" s="5769" t="s">
        <v>623</v>
      </c>
      <c r="F229" s="5770">
        <v>0.2</v>
      </c>
      <c r="G229" s="5771">
        <v>0.28</v>
      </c>
      <c r="H229" s="5772" t="s">
        <v>624</v>
      </c>
      <c r="I229" s="5773"/>
    </row>
    <row r="230" ht="23.25" customHeight="1">
      <c r="A230" s="5774"/>
      <c r="B230" s="5775"/>
      <c r="C230" s="5776" t="s">
        <v>86</v>
      </c>
      <c r="D230" s="3309">
        <f>IF(D173=0,0,D12*100/D173)</f>
        <v>21.3913782698026</v>
      </c>
      <c r="E230" s="5777" t="s">
        <v>623</v>
      </c>
      <c r="F230" s="5778">
        <v>0.2</v>
      </c>
      <c r="G230" s="5779">
        <v>0.28</v>
      </c>
      <c r="H230" s="5780" t="s">
        <v>624</v>
      </c>
      <c r="I230" s="5781"/>
    </row>
    <row r="231" ht="23.25" customHeight="1">
      <c r="A231" s="5782"/>
      <c r="B231" s="5783"/>
      <c r="C231" s="5784" t="s">
        <v>682</v>
      </c>
      <c r="D231" s="3309" t="e">
        <f>D230-D229</f>
        <v>#DIV/0!</v>
      </c>
      <c r="E231" s="5785" t="s">
        <v>623</v>
      </c>
      <c r="F231" s="5786">
        <v>-0.01</v>
      </c>
      <c r="G231" s="5787">
        <v>0.01</v>
      </c>
      <c r="H231" s="5788" t="s">
        <v>624</v>
      </c>
      <c r="I231" s="5789"/>
    </row>
    <row r="232" ht="23.25" customHeight="1">
      <c r="A232" s="5790"/>
      <c r="B232" s="5791"/>
      <c r="C232" s="5792"/>
      <c r="D232" s="5793"/>
      <c r="E232" s="5794"/>
      <c r="F232" s="5795"/>
      <c r="G232" s="5796"/>
      <c r="H232" s="5797"/>
      <c r="I232" s="5798"/>
    </row>
  </sheetData>
  <mergeCells>
    <mergeCell ref="A1:I1"/>
    <mergeCell ref="A4:A5"/>
    <mergeCell ref="B4:B5"/>
    <mergeCell ref="C4:C5"/>
    <mergeCell ref="D4:D5"/>
    <mergeCell ref="E4:E5"/>
    <mergeCell ref="F4:G4"/>
    <mergeCell ref="H4:H5"/>
    <mergeCell ref="I4:I5"/>
    <mergeCell ref="A6:I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I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6"/>
    <mergeCell ref="B44:B46"/>
    <mergeCell ref="A47:A49"/>
    <mergeCell ref="B47:B49"/>
    <mergeCell ref="A50:I50"/>
    <mergeCell ref="A51:A54"/>
    <mergeCell ref="B51:B54"/>
    <mergeCell ref="A55:A58"/>
    <mergeCell ref="B55:B58"/>
    <mergeCell ref="A59:A61"/>
    <mergeCell ref="B59:B61"/>
    <mergeCell ref="A62:A64"/>
    <mergeCell ref="B62:B64"/>
    <mergeCell ref="A65:A68"/>
    <mergeCell ref="B65:B68"/>
    <mergeCell ref="A69:A72"/>
    <mergeCell ref="B69:B72"/>
    <mergeCell ref="A73:A76"/>
    <mergeCell ref="B73:B76"/>
    <mergeCell ref="A77:A80"/>
    <mergeCell ref="B77:B80"/>
    <mergeCell ref="A81:I81"/>
    <mergeCell ref="A82:A85"/>
    <mergeCell ref="B82:B85"/>
    <mergeCell ref="A86:A89"/>
    <mergeCell ref="B86:B89"/>
    <mergeCell ref="A90:A93"/>
    <mergeCell ref="B90:B93"/>
    <mergeCell ref="A94:A97"/>
    <mergeCell ref="B94:B97"/>
    <mergeCell ref="A98:A101"/>
    <mergeCell ref="B98:B101"/>
    <mergeCell ref="A102:A105"/>
    <mergeCell ref="B102:B105"/>
    <mergeCell ref="A106:A109"/>
    <mergeCell ref="B106:B109"/>
    <mergeCell ref="A110:I110"/>
    <mergeCell ref="A111:A114"/>
    <mergeCell ref="B111:B114"/>
    <mergeCell ref="A115:A118"/>
    <mergeCell ref="B115:B118"/>
    <mergeCell ref="A119:A122"/>
    <mergeCell ref="B119:B122"/>
    <mergeCell ref="A123:I123"/>
    <mergeCell ref="A124:A127"/>
    <mergeCell ref="B124:B127"/>
    <mergeCell ref="A128:A131"/>
    <mergeCell ref="B128:B131"/>
    <mergeCell ref="A132:A135"/>
    <mergeCell ref="B132:B135"/>
    <mergeCell ref="A136:A138"/>
    <mergeCell ref="B136:B138"/>
    <mergeCell ref="A139:A142"/>
    <mergeCell ref="B139:B142"/>
    <mergeCell ref="A143:A146"/>
    <mergeCell ref="B143:B146"/>
    <mergeCell ref="A147:A150"/>
    <mergeCell ref="B147:B150"/>
    <mergeCell ref="A151:A153"/>
    <mergeCell ref="B151:B153"/>
    <mergeCell ref="A154:A156"/>
    <mergeCell ref="B154:B156"/>
    <mergeCell ref="A157:A159"/>
    <mergeCell ref="B157:B159"/>
    <mergeCell ref="A160:A162"/>
    <mergeCell ref="B160:B162"/>
    <mergeCell ref="A163:A166"/>
    <mergeCell ref="B163:B166"/>
    <mergeCell ref="A167:A170"/>
    <mergeCell ref="B167:B170"/>
    <mergeCell ref="A171:I171"/>
    <mergeCell ref="A172:A175"/>
    <mergeCell ref="B172:B175"/>
    <mergeCell ref="A176:A179"/>
    <mergeCell ref="B176:B179"/>
    <mergeCell ref="A180:A183"/>
    <mergeCell ref="B180:B183"/>
    <mergeCell ref="A184:A187"/>
    <mergeCell ref="B184:B187"/>
    <mergeCell ref="A188:A190"/>
    <mergeCell ref="B188:B190"/>
    <mergeCell ref="A191:A193"/>
    <mergeCell ref="B191:B193"/>
    <mergeCell ref="A194:A197"/>
    <mergeCell ref="B194:B197"/>
    <mergeCell ref="A198:A200"/>
    <mergeCell ref="B198:B200"/>
    <mergeCell ref="A201:A204"/>
    <mergeCell ref="B201:B204"/>
    <mergeCell ref="A205:A207"/>
    <mergeCell ref="B205:B207"/>
    <mergeCell ref="A208:A211"/>
    <mergeCell ref="B208:B211"/>
    <mergeCell ref="A212:A214"/>
    <mergeCell ref="B212:B214"/>
    <mergeCell ref="A215:A218"/>
    <mergeCell ref="B215:B218"/>
    <mergeCell ref="A219:I219"/>
    <mergeCell ref="A220:A222"/>
    <mergeCell ref="B220:B222"/>
    <mergeCell ref="A223:A225"/>
    <mergeCell ref="B223:B225"/>
    <mergeCell ref="A226:A228"/>
    <mergeCell ref="B226:B228"/>
    <mergeCell ref="A229:A231"/>
    <mergeCell ref="B229:B231"/>
  </mergeCells>
  <pageMargins left="1.18110236220472" right="1.18110236220472" top="1.18110236220472" bottom="1.18110236220472" header="0.51181" footer="0.51181"/>
  <pageSetup paperSize="9"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19</vt:i4>
      </vt:variant>
    </vt:vector>
  </HeadingPairs>
  <TitlesOfParts>
    <vt:vector baseType="lpstr" size="19">
      <vt:lpstr>社保基金预算封面</vt:lpstr>
      <vt:lpstr>编制单位封面</vt:lpstr>
      <vt:lpstr>预算目录</vt:lpstr>
      <vt:lpstr>预算总表</vt:lpstr>
      <vt:lpstr>企业职工基本养老预算表</vt:lpstr>
      <vt:lpstr>城乡居民基本养老预算表</vt:lpstr>
      <vt:lpstr>机关事业单位基本养老预算表</vt:lpstr>
      <vt:lpstr>职工基本医疗预算表</vt:lpstr>
      <vt:lpstr>城乡居民基本医疗预算表</vt:lpstr>
      <vt:lpstr>工伤预算表</vt:lpstr>
      <vt:lpstr>失业预算表</vt:lpstr>
      <vt:lpstr>生育预算表</vt:lpstr>
      <vt:lpstr>基本养老基础资料表</vt:lpstr>
      <vt:lpstr>基本医疗基础资料表</vt:lpstr>
      <vt:lpstr>失业工伤生育基础资料表</vt:lpstr>
      <vt:lpstr>基本养老征缴收入</vt:lpstr>
      <vt:lpstr>退休人员基本养老待遇支出</vt:lpstr>
      <vt:lpstr>执行数审核</vt:lpstr>
      <vt:lpstr>预算数审核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2021-05-28T09:59:38Z</dcterms:created>
  <dcterms:modified xsi:type="dcterms:W3CDTF">2021-05-28T01:59:38Z</dcterms:modified>
</cp:coreProperties>
</file>