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565" firstSheet="14" activeTab="17"/>
  </bookViews>
  <sheets>
    <sheet name="封面" sheetId="22" r:id="rId1"/>
    <sheet name="目录" sheetId="23" r:id="rId2"/>
    <sheet name="第一部分 一般公共预算" sheetId="27" r:id="rId3"/>
    <sheet name="表一 一般公共预算收支平衡表" sheetId="43" r:id="rId4"/>
    <sheet name="表二 一般公共预算收入表" sheetId="33" r:id="rId5"/>
    <sheet name="表三 一般公共预算支出表" sheetId="34" r:id="rId6"/>
    <sheet name="表四 一般公共预算支出表（本级支出功能科目项级）" sheetId="49" r:id="rId7"/>
    <sheet name="表五 一般公共预算支出表（本级基本支出经济科目款级）" sheetId="44" r:id="rId8"/>
    <sheet name="表六 一般公共预算税收返还和转移支付表" sheetId="37" r:id="rId9"/>
    <sheet name="表七 一般公共预算税收返还（分地区）" sheetId="24" r:id="rId10"/>
    <sheet name="表八 一般公共预算一般性转移支付（分地区） " sheetId="30" r:id="rId11"/>
    <sheet name="表九 一般公共预算专项性转移支付（分地区）" sheetId="31" r:id="rId12"/>
    <sheet name="表十 一般公共预算专项性转移支付（分项目）" sheetId="38" r:id="rId13"/>
    <sheet name="第二部分 政府性基金预算 " sheetId="28" r:id="rId14"/>
    <sheet name="表十一 政府性基金预算收支平衡表" sheetId="42" r:id="rId15"/>
    <sheet name="表十二 政府性基金收入表" sheetId="45" r:id="rId16"/>
    <sheet name="表十三 政府性基金支出表（含本级）" sheetId="47" r:id="rId17"/>
    <sheet name="表十四 政府性基金转移支付表" sheetId="40"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3" hidden="1">'表一 一般公共预算收支平衡表'!$A$4:$D$4</definedName>
    <definedName name="_xlnm._FilterDatabase" localSheetId="4" hidden="1">'表二 一般公共预算收入表'!$A$4:$H$30</definedName>
    <definedName name="_xlnm._FilterDatabase" localSheetId="5" hidden="1">'表三 一般公共预算支出表'!$A$4:$D$32</definedName>
    <definedName name="_xlnm._FilterDatabase" localSheetId="6" hidden="1">'表四 一般公共预算支出表（本级支出功能科目项级）'!$A$4:$I$465</definedName>
    <definedName name="_xlnm._FilterDatabase" localSheetId="7" hidden="1">'表五 一般公共预算支出表（本级基本支出经济科目款级）'!$A$4:$C$80</definedName>
    <definedName name="_xlnm._FilterDatabase" localSheetId="8" hidden="1">'表六 一般公共预算税收返还和转移支付表'!$A$5:$B$38</definedName>
    <definedName name="_xlnm._FilterDatabase" localSheetId="12" hidden="1">'表十 一般公共预算专项性转移支付（分项目）'!$A$5:$H$48</definedName>
    <definedName name="_xlnm._FilterDatabase" localSheetId="14" hidden="1">'表十一 政府性基金预算收支平衡表'!$A$5:$D$47</definedName>
    <definedName name="_xlnm._FilterDatabase" localSheetId="16" hidden="1">'表十三 政府性基金支出表（含本级）'!$4:$56</definedName>
    <definedName name="_xlnm._FilterDatabase" localSheetId="17" hidden="1">'表十四 政府性基金转移支付表'!$A$5:$XEW$16</definedName>
    <definedName name="_xlnm._FilterDatabase" localSheetId="15" hidden="1">'表十二 政府性基金收入表'!#REF!</definedName>
    <definedName name="_Fill" hidden="1">[1]eqpmad2!#REF!</definedName>
    <definedName name="Database" hidden="1">#REF!</definedName>
    <definedName name="地区名称">[2]封面!$B$2:$B$5</definedName>
    <definedName name="生育保险配套" hidden="1">[1]eqpmad2!#REF!</definedName>
    <definedName name="住房公积金" hidden="1">[1]eqpmad2!#REF!</definedName>
    <definedName name="住房公积金配套" hidden="1">[1]eqpmad2!#REF!</definedName>
    <definedName name="_Fill" localSheetId="9" hidden="1">[1]eqpmad2!#REF!</definedName>
    <definedName name="_xlnm._FilterDatabase" localSheetId="9" hidden="1">'表七 一般公共预算税收返还（分地区）'!$A$5:$F$13</definedName>
    <definedName name="_xlnm.Print_Titles" localSheetId="9">'表七 一般公共预算税收返还（分地区）'!$2:$5</definedName>
    <definedName name="生育保险配套" localSheetId="9" hidden="1">[1]eqpmad2!#REF!</definedName>
    <definedName name="_Fill" localSheetId="2" hidden="1">[3]eqpmad2!#REF!</definedName>
    <definedName name="Database" localSheetId="2" hidden="1">#REF!</definedName>
    <definedName name="保险配套" hidden="1">[3]eqpmad2!#REF!</definedName>
    <definedName name="地区名称" localSheetId="2">[5]封面!$B$2:$B$5</definedName>
    <definedName name="国有资本经营" hidden="1">#REF!</definedName>
    <definedName name="男男女女" hidden="1">[3]eqpmad2!#REF!</definedName>
    <definedName name="生育保险配套" localSheetId="2" hidden="1">[3]eqpmad2!#REF!</definedName>
    <definedName name="住房公积金" localSheetId="2" hidden="1">[3]eqpmad2!#REF!</definedName>
    <definedName name="住房公积金配套" localSheetId="2" hidden="1">[3]eqpmad2!#REF!</definedName>
    <definedName name="_Fill" localSheetId="13" hidden="1">[3]eqpmad2!#REF!</definedName>
    <definedName name="Database" localSheetId="13" hidden="1">#REF!</definedName>
    <definedName name="地区名称" localSheetId="13">[5]封面!$B$2:$B$5</definedName>
    <definedName name="生育保险配套" localSheetId="13" hidden="1">[3]eqpmad2!#REF!</definedName>
    <definedName name="住房公积金" localSheetId="13" hidden="1">[3]eqpmad2!#REF!</definedName>
    <definedName name="住房公积金配套" localSheetId="13" hidden="1">[3]eqpmad2!#REF!</definedName>
    <definedName name="_Fill" localSheetId="10" hidden="1">[3]eqpmad2!#REF!</definedName>
    <definedName name="Database" localSheetId="10" hidden="1">#REF!</definedName>
    <definedName name="地区名称" localSheetId="10">[4]封面!$B$2:$B$5</definedName>
    <definedName name="生育保险配套" localSheetId="10" hidden="1">[3]eqpmad2!#REF!</definedName>
    <definedName name="住房公积金" localSheetId="10" hidden="1">[3]eqpmad2!#REF!</definedName>
    <definedName name="住房公积金配套" localSheetId="10" hidden="1">[3]eqpmad2!#REF!</definedName>
    <definedName name="_xlnm._FilterDatabase" localSheetId="10" hidden="1">'表八 一般公共预算一般性转移支付（分地区） '!$A$4:$E$15</definedName>
    <definedName name="_xlnm.Print_Titles" localSheetId="10">'表八 一般公共预算一般性转移支付（分地区） '!$4:$4</definedName>
    <definedName name="_Fill" localSheetId="11" hidden="1">[3]eqpmad2!#REF!</definedName>
    <definedName name="Database" localSheetId="11" hidden="1">#REF!</definedName>
    <definedName name="地区名称" localSheetId="11">[4]封面!$B$2:$B$5</definedName>
    <definedName name="生育保险配套" localSheetId="11" hidden="1">[3]eqpmad2!#REF!</definedName>
    <definedName name="住房公积金" localSheetId="11" hidden="1">[3]eqpmad2!#REF!</definedName>
    <definedName name="住房公积金配套" localSheetId="11" hidden="1">[3]eqpmad2!#REF!</definedName>
    <definedName name="_xlnm._FilterDatabase" localSheetId="11" hidden="1">'表九 一般公共预算专项性转移支付（分地区）'!$A$4:$E$15</definedName>
    <definedName name="_xlnm.Print_Titles" localSheetId="11">'表九 一般公共预算专项性转移支付（分地区）'!$4:$4</definedName>
    <definedName name="县级项目二稿" hidden="1">[3]eqpmad2!#REF!</definedName>
    <definedName name="_Fill" localSheetId="4" hidden="1">[3]eqpmad2!#REF!</definedName>
    <definedName name="Database" localSheetId="4" hidden="1">#REF!</definedName>
    <definedName name="地区名称" localSheetId="4">[6]封面!$B$2:$B$5</definedName>
    <definedName name="国有资本经营" localSheetId="4" hidden="1">#REF!</definedName>
    <definedName name="生育保险配套" localSheetId="4" hidden="1">[3]eqpmad2!#REF!</definedName>
    <definedName name="住房公积金" localSheetId="4" hidden="1">[3]eqpmad2!#REF!</definedName>
    <definedName name="住房公积金配套" localSheetId="4" hidden="1">[3]eqpmad2!#REF!</definedName>
    <definedName name="_Fill" localSheetId="5" hidden="1">[3]eqpmad2!#REF!</definedName>
    <definedName name="Database" localSheetId="5" hidden="1">#REF!</definedName>
    <definedName name="地区名称" localSheetId="5">[6]封面!$B$2:$B$5</definedName>
    <definedName name="国有资本经营" localSheetId="5" hidden="1">#REF!</definedName>
    <definedName name="生育保险配套" localSheetId="5" hidden="1">[3]eqpmad2!#REF!</definedName>
    <definedName name="住房公积金" localSheetId="5" hidden="1">[3]eqpmad2!#REF!</definedName>
    <definedName name="住房公积金配套" localSheetId="5" hidden="1">[3]eqpmad2!#REF!</definedName>
    <definedName name="_Fill" localSheetId="8" hidden="1">[3]eqpmad2!#REF!</definedName>
    <definedName name="Database" localSheetId="8" hidden="1">#REF!</definedName>
    <definedName name="_xlnm.Print_Titles" localSheetId="8">'表六 一般公共预算税收返还和转移支付表'!$1:$5</definedName>
    <definedName name="地区名称" localSheetId="8">[6]封面!$B$2:$B$5</definedName>
    <definedName name="国有资本经营" localSheetId="8" hidden="1">#REF!</definedName>
    <definedName name="生育保险配套" localSheetId="8" hidden="1">[3]eqpmad2!#REF!</definedName>
    <definedName name="住房公积金" localSheetId="8" hidden="1">[3]eqpmad2!#REF!</definedName>
    <definedName name="住房公积金配套" localSheetId="8" hidden="1">[3]eqpmad2!#REF!</definedName>
    <definedName name="_Fill" localSheetId="12" hidden="1">[3]eqpmad2!#REF!</definedName>
    <definedName name="Database" localSheetId="12" hidden="1">#REF!</definedName>
    <definedName name="_xlnm.Print_Titles" localSheetId="12">'表十 一般公共预算专项性转移支付（分项目）'!$1:$5</definedName>
    <definedName name="地区名称" localSheetId="12">[7]封面!$B$2:$B$5</definedName>
    <definedName name="国有资本经营" localSheetId="12" hidden="1">#REF!</definedName>
    <definedName name="生育保险配套" localSheetId="12" hidden="1">[3]eqpmad2!#REF!</definedName>
    <definedName name="住房公积金" localSheetId="12" hidden="1">[3]eqpmad2!#REF!</definedName>
    <definedName name="住房公积金配套" localSheetId="12" hidden="1">[3]eqpmad2!#REF!</definedName>
    <definedName name="_Fill" localSheetId="17" hidden="1">[3]eqpmad2!#REF!</definedName>
    <definedName name="Database" localSheetId="17" hidden="1">#REF!</definedName>
    <definedName name="_xlnm.Print_Titles" localSheetId="17">'表十四 政府性基金转移支付表'!$2:$5</definedName>
    <definedName name="地区名称" localSheetId="17">[7]封面!$B$2:$B$5</definedName>
    <definedName name="国有资本经营" localSheetId="17" hidden="1">#REF!</definedName>
    <definedName name="生育保险配套" localSheetId="17" hidden="1">[3]eqpmad2!#REF!</definedName>
    <definedName name="住房公积金" localSheetId="17" hidden="1">[3]eqpmad2!#REF!</definedName>
    <definedName name="住房公积金配套" localSheetId="17" hidden="1">[3]eqpmad2!#REF!</definedName>
    <definedName name="_xlnm.Print_Titles" localSheetId="5">'表三 一般公共预算支出表'!$1:$1</definedName>
    <definedName name="_Fill" localSheetId="14" hidden="1">[3]eqpmad2!#REF!</definedName>
    <definedName name="Database" localSheetId="14" hidden="1">#REF!</definedName>
    <definedName name="_xlnm.Print_Titles" localSheetId="14">'表十一 政府性基金预算收支平衡表'!$1:$1</definedName>
    <definedName name="地区名称" localSheetId="14">[8]封面!$B$2:$B$5</definedName>
    <definedName name="国有资本经营" localSheetId="14" hidden="1">#REF!</definedName>
    <definedName name="生育保险配套" localSheetId="14" hidden="1">[3]eqpmad2!#REF!</definedName>
    <definedName name="住房公积金" localSheetId="14" hidden="1">[3]eqpmad2!#REF!</definedName>
    <definedName name="住房公积金配套" localSheetId="14" hidden="1">[3]eqpmad2!#REF!</definedName>
    <definedName name="_Fill" localSheetId="3" hidden="1">[9]eqpmad2!#REF!</definedName>
    <definedName name="Database" localSheetId="3" hidden="1">#REF!</definedName>
    <definedName name="_xlnm.Print_Titles" localSheetId="3">'表一 一般公共预算收支平衡表'!$1:$4</definedName>
    <definedName name="保险配套" localSheetId="3" hidden="1">[9]eqpmad2!#REF!</definedName>
    <definedName name="地区名称" localSheetId="3">[10]封面!$B$2:$B$5</definedName>
    <definedName name="国有资本经营" localSheetId="3" hidden="1">#REF!</definedName>
    <definedName name="男男女女" localSheetId="3" hidden="1">[9]eqpmad2!#REF!</definedName>
    <definedName name="生育保险配套" localSheetId="3" hidden="1">[9]eqpmad2!#REF!</definedName>
    <definedName name="县级项目二稿" localSheetId="3" hidden="1">[9]eqpmad2!#REF!</definedName>
    <definedName name="住房公积金" localSheetId="3" hidden="1">[9]eqpmad2!#REF!</definedName>
    <definedName name="住房公积金配套" localSheetId="3" hidden="1">[9]eqpmad2!#REF!</definedName>
    <definedName name="_Fill" localSheetId="15" hidden="1">[3]eqpmad2!#REF!</definedName>
    <definedName name="Database" localSheetId="15" hidden="1">#REF!</definedName>
    <definedName name="_xlnm.Print_Titles" localSheetId="15">'表十二 政府性基金收入表'!$1:$3</definedName>
    <definedName name="地区名称" localSheetId="15">[8]封面!$B$2:$B$5</definedName>
    <definedName name="国有资本经营" localSheetId="15" hidden="1">#REF!</definedName>
    <definedName name="生育保险配套" localSheetId="15" hidden="1">[3]eqpmad2!#REF!</definedName>
    <definedName name="住房公积金" localSheetId="15" hidden="1">[3]eqpmad2!#REF!</definedName>
    <definedName name="住房公积金配套" localSheetId="15" hidden="1">[3]eqpmad2!#REF!</definedName>
    <definedName name="_Fill" localSheetId="16" hidden="1">[3]eqpmad2!#REF!</definedName>
    <definedName name="Database" localSheetId="16" hidden="1">#REF!</definedName>
    <definedName name="_xlnm.Print_Titles" localSheetId="16">'表十三 政府性基金支出表（含本级）'!$1:$3</definedName>
    <definedName name="地区名称" localSheetId="16">[8]封面!$B$2:$B$5</definedName>
    <definedName name="国有资本经营" localSheetId="16" hidden="1">#REF!</definedName>
    <definedName name="生育保险配套" localSheetId="16" hidden="1">[3]eqpmad2!#REF!</definedName>
    <definedName name="住房公积金" localSheetId="16" hidden="1">[3]eqpmad2!#REF!</definedName>
    <definedName name="住房公积金配套" localSheetId="16" hidden="1">[3]eqpmad2!#REF!</definedName>
    <definedName name="Database" localSheetId="6" hidden="1">#REF!</definedName>
    <definedName name="地区名称" localSheetId="6">[11]封面!$B$2:$B$5</definedName>
  </definedNames>
  <calcPr calcId="144525"/>
</workbook>
</file>

<file path=xl/sharedStrings.xml><?xml version="1.0" encoding="utf-8"?>
<sst xmlns="http://schemas.openxmlformats.org/spreadsheetml/2006/main" count="2145" uniqueCount="959">
  <si>
    <t xml:space="preserve">
隆德县2019年一般公共预算和政府性基金预算表
</t>
  </si>
  <si>
    <t>目录</t>
  </si>
  <si>
    <t>第一部分 一般公共预算</t>
  </si>
  <si>
    <t>表一 一般公共预算收支平衡表</t>
  </si>
  <si>
    <t>表二 一般公共预算收入表</t>
  </si>
  <si>
    <t>表三 一般公共预算支出表</t>
  </si>
  <si>
    <t>表四 一般公共预算支出表（本级支出功能科目项级）</t>
  </si>
  <si>
    <t>表五 一般公共预算支出表（本级基本支出经济科目款级）</t>
  </si>
  <si>
    <t>表六 一般公共预算税收返还和转移支付表</t>
  </si>
  <si>
    <t>表七 一般公共预算税收返还（分地区）</t>
  </si>
  <si>
    <t xml:space="preserve">表八 一般公共预算一般性转移支付（分地区） </t>
  </si>
  <si>
    <t>表九 一般公共预算专项性转移支付（分地区）</t>
  </si>
  <si>
    <t>表十 一般公共预算专项性转移支付（分项目）</t>
  </si>
  <si>
    <t xml:space="preserve">第二部分 政府性基金预算 </t>
  </si>
  <si>
    <t>表十一 政府性基金预算收支平衡表</t>
  </si>
  <si>
    <t>表十二 政府性基金收入表</t>
  </si>
  <si>
    <t>表十三 政府性基金支出表（含本级）</t>
  </si>
  <si>
    <t>表十四 政府性基金转移支付表</t>
  </si>
  <si>
    <t>表一</t>
  </si>
  <si>
    <t>隆德县2019年地方一般公共财政预算收支汇总表</t>
  </si>
  <si>
    <t>单位：万元</t>
  </si>
  <si>
    <r>
      <rPr>
        <sz val="14"/>
        <rFont val="宋体"/>
        <charset val="134"/>
      </rPr>
      <t>收</t>
    </r>
    <r>
      <rPr>
        <b/>
        <sz val="14"/>
        <rFont val="Times New Roman"/>
        <charset val="134"/>
      </rPr>
      <t xml:space="preserve">                          </t>
    </r>
    <r>
      <rPr>
        <b/>
        <sz val="14"/>
        <rFont val="宋体"/>
        <charset val="134"/>
      </rPr>
      <t>入</t>
    </r>
  </si>
  <si>
    <r>
      <rPr>
        <sz val="14"/>
        <rFont val="宋体"/>
        <charset val="134"/>
      </rPr>
      <t>支</t>
    </r>
    <r>
      <rPr>
        <b/>
        <sz val="14"/>
        <rFont val="Times New Roman"/>
        <charset val="134"/>
      </rPr>
      <t xml:space="preserve">                          </t>
    </r>
    <r>
      <rPr>
        <b/>
        <sz val="14"/>
        <rFont val="宋体"/>
        <charset val="134"/>
      </rPr>
      <t>出</t>
    </r>
  </si>
  <si>
    <r>
      <rPr>
        <sz val="14"/>
        <rFont val="宋体"/>
        <charset val="134"/>
      </rPr>
      <t>项</t>
    </r>
    <r>
      <rPr>
        <b/>
        <sz val="14"/>
        <rFont val="Times New Roman"/>
        <charset val="134"/>
      </rPr>
      <t xml:space="preserve">          </t>
    </r>
    <r>
      <rPr>
        <b/>
        <sz val="14"/>
        <rFont val="宋体"/>
        <charset val="134"/>
      </rPr>
      <t>目</t>
    </r>
  </si>
  <si>
    <t>预算数</t>
  </si>
  <si>
    <r>
      <rPr>
        <sz val="14"/>
        <rFont val="宋体"/>
        <charset val="134"/>
      </rPr>
      <t>项</t>
    </r>
    <r>
      <rPr>
        <b/>
        <sz val="14"/>
        <rFont val="宋体"/>
        <charset val="134"/>
      </rPr>
      <t xml:space="preserve">          目</t>
    </r>
  </si>
  <si>
    <t>公共财政预算收入</t>
  </si>
  <si>
    <t>公共财政预算支出</t>
  </si>
  <si>
    <t>转移性收入</t>
  </si>
  <si>
    <t>转移性支出</t>
  </si>
  <si>
    <t xml:space="preserve">  上级补助收入</t>
  </si>
  <si>
    <t xml:space="preserve">  上解支出</t>
  </si>
  <si>
    <t xml:space="preserve">    返还性收入</t>
  </si>
  <si>
    <t xml:space="preserve">    体制上解支出</t>
  </si>
  <si>
    <t xml:space="preserve">       所得税基数返还收入</t>
  </si>
  <si>
    <t xml:space="preserve">    专项上解支出</t>
  </si>
  <si>
    <t xml:space="preserve">       成品油税费改革税收返还收入</t>
  </si>
  <si>
    <t xml:space="preserve">  安排预算稳定调节基金</t>
  </si>
  <si>
    <t xml:space="preserve">       增值税税收返还收入</t>
  </si>
  <si>
    <t xml:space="preserve">  年终结余</t>
  </si>
  <si>
    <t xml:space="preserve">       其他税收返还收入</t>
  </si>
  <si>
    <t xml:space="preserve">     结转</t>
  </si>
  <si>
    <t xml:space="preserve">    一般性转移支付收入</t>
  </si>
  <si>
    <t xml:space="preserve">     净结余</t>
  </si>
  <si>
    <t xml:space="preserve">       体制补助收入</t>
  </si>
  <si>
    <t>地方政府债务还本支出</t>
  </si>
  <si>
    <t xml:space="preserve">       均衡性转移支付收入</t>
  </si>
  <si>
    <t xml:space="preserve">    地方政府一般债券还本支出</t>
  </si>
  <si>
    <t xml:space="preserve">       革命老区转移支付收入</t>
  </si>
  <si>
    <t xml:space="preserve">    地方政府一般债务还本支出</t>
  </si>
  <si>
    <t xml:space="preserve">       民族地区转移支付收入</t>
  </si>
  <si>
    <t xml:space="preserve">       贫困地区转移支付收入</t>
  </si>
  <si>
    <t xml:space="preserve">       县级基本财力保障机制奖补资金收入</t>
  </si>
  <si>
    <t xml:space="preserve">       结算补助收入</t>
  </si>
  <si>
    <t xml:space="preserve">       体制上解收入</t>
  </si>
  <si>
    <t xml:space="preserve">       化解债务补助收入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</si>
  <si>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</si>
  <si>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</si>
  <si>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</si>
  <si>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</si>
  <si>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城乡义务教育等转移支付收入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</si>
  <si>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</si>
  <si>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</si>
  <si>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</si>
  <si>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</si>
  <si>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</si>
  <si>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公共安全共同财政事权转移支付收入</t>
  </si>
  <si>
    <t>社会保障和就业共同财政事权转移支付收入</t>
  </si>
  <si>
    <t>卫生健康共同财政事权转移支付收入</t>
  </si>
  <si>
    <t>住房保障共同财政事权转移支付收入</t>
  </si>
  <si>
    <t xml:space="preserve">       固定补助数额补助收入</t>
  </si>
  <si>
    <t xml:space="preserve">       其他一般性转移支付收入</t>
  </si>
  <si>
    <t xml:space="preserve">    专项转移支付收入</t>
  </si>
  <si>
    <t xml:space="preserve">  上年结余收入</t>
  </si>
  <si>
    <t xml:space="preserve">  调入资金</t>
  </si>
  <si>
    <t xml:space="preserve">  债券转贷收入    </t>
  </si>
  <si>
    <t>收入总计</t>
  </si>
  <si>
    <t>支出总计</t>
  </si>
  <si>
    <t>表二</t>
  </si>
  <si>
    <t>隆德县2019年一般公共预算收入表</t>
  </si>
  <si>
    <t>项     目</t>
  </si>
  <si>
    <t>2018年实际完成数</t>
  </si>
  <si>
    <t>2019年预算数</t>
  </si>
  <si>
    <t>增幅%</t>
  </si>
  <si>
    <t>一、税收收入</t>
  </si>
  <si>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</si>
  <si>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</si>
  <si>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</si>
  <si>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</si>
  <si>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</si>
  <si>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</si>
  <si>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</si>
  <si>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</si>
  <si>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</si>
  <si>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</si>
  <si>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</si>
  <si>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</si>
  <si>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</si>
  <si>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</si>
  <si>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</si>
  <si>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</si>
  <si>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</si>
  <si>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</si>
  <si>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</si>
  <si>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</si>
  <si>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</si>
  <si>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</si>
  <si>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</si>
  <si>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</si>
  <si>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公共财政预算收入合计</t>
  </si>
  <si>
    <t>表三</t>
  </si>
  <si>
    <t>隆德县2019年一般公共预算支出表</t>
  </si>
  <si>
    <t>预算科目</t>
  </si>
  <si>
    <t>基本支出</t>
  </si>
  <si>
    <t>项目支出</t>
  </si>
  <si>
    <t>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</si>
  <si>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</si>
  <si>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</si>
  <si>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</si>
  <si>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</si>
  <si>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</si>
  <si>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</si>
  <si>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</si>
  <si>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</si>
  <si>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</si>
  <si>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</si>
  <si>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</si>
  <si>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</si>
  <si>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</si>
  <si>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</si>
  <si>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</si>
  <si>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</si>
  <si>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</si>
  <si>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</si>
  <si>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</si>
  <si>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</si>
  <si>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</si>
  <si>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二十一、预备费</t>
  </si>
  <si>
    <t>二十二、其他支出</t>
  </si>
  <si>
    <t>二十三、转移性支出</t>
  </si>
  <si>
    <t>二十四、债务付息支出</t>
  </si>
  <si>
    <t>公共财政预算支出合计</t>
  </si>
  <si>
    <t>二十三、债务还本支出</t>
  </si>
  <si>
    <t>表四</t>
  </si>
  <si>
    <t>2019年一般公共预算支出表</t>
  </si>
  <si>
    <t>单位：元</t>
  </si>
  <si>
    <t>类</t>
  </si>
  <si>
    <t>款</t>
  </si>
  <si>
    <t>项</t>
  </si>
  <si>
    <t>项       目</t>
  </si>
  <si>
    <t>备注</t>
  </si>
  <si>
    <t>01</t>
  </si>
  <si>
    <t xml:space="preserve">    人大事务</t>
  </si>
  <si>
    <t xml:space="preserve">        行政运行</t>
  </si>
  <si>
    <t>04</t>
  </si>
  <si>
    <t xml:space="preserve">        人大会议</t>
  </si>
  <si>
    <t>08</t>
  </si>
  <si>
    <t xml:space="preserve">        代表工作</t>
  </si>
  <si>
    <t>02</t>
  </si>
  <si>
    <t xml:space="preserve">    政协事务</t>
  </si>
  <si>
    <t xml:space="preserve">        政协会议</t>
  </si>
  <si>
    <t>05</t>
  </si>
  <si>
    <t xml:space="preserve">        委员视察</t>
  </si>
  <si>
    <t>03</t>
  </si>
  <si>
    <t xml:space="preserve">    政府办公厅(室)及相关机构事务</t>
  </si>
  <si>
    <t xml:space="preserve">        行政运行（政府办）</t>
  </si>
  <si>
    <t xml:space="preserve">        行政运行（乡镇）</t>
  </si>
  <si>
    <t xml:space="preserve">        一般行政管理事务</t>
  </si>
  <si>
    <t xml:space="preserve">        信访事务</t>
  </si>
  <si>
    <t>99</t>
  </si>
  <si>
    <t xml:space="preserve">       其他政府办及相关机构事务支出</t>
  </si>
  <si>
    <t xml:space="preserve">    发展与改革事务</t>
  </si>
  <si>
    <t xml:space="preserve">        行政运行（发改局）</t>
  </si>
  <si>
    <t xml:space="preserve">        行政运行（工业园区管委会）</t>
  </si>
  <si>
    <t xml:space="preserve">        物价管理</t>
  </si>
  <si>
    <t xml:space="preserve">        其他发展与改革事务支出</t>
  </si>
  <si>
    <t xml:space="preserve">    统计信息事务</t>
  </si>
  <si>
    <t xml:space="preserve">        专项统计业务</t>
  </si>
  <si>
    <t>07</t>
  </si>
  <si>
    <t xml:space="preserve">        专项普查活动</t>
  </si>
  <si>
    <t>06</t>
  </si>
  <si>
    <t xml:space="preserve">    财政事务</t>
  </si>
  <si>
    <t>50</t>
  </si>
  <si>
    <t xml:space="preserve">        事业运行</t>
  </si>
  <si>
    <t xml:space="preserve">        其他财政事务支出 </t>
  </si>
  <si>
    <t xml:space="preserve">   税收事务</t>
  </si>
  <si>
    <t xml:space="preserve">    审计事务</t>
  </si>
  <si>
    <t xml:space="preserve">        审计业务</t>
  </si>
  <si>
    <t>10</t>
  </si>
  <si>
    <t xml:space="preserve">   人力资源事务</t>
  </si>
  <si>
    <t xml:space="preserve">        行政运行(人劳局)</t>
  </si>
  <si>
    <t xml:space="preserve">        其他人力资源事务支出</t>
  </si>
  <si>
    <t>11</t>
  </si>
  <si>
    <t xml:space="preserve">    纪检监察事务</t>
  </si>
  <si>
    <t>13</t>
  </si>
  <si>
    <t xml:space="preserve">    商贸事务</t>
  </si>
  <si>
    <t xml:space="preserve">       招商引资</t>
  </si>
  <si>
    <t>17</t>
  </si>
  <si>
    <t xml:space="preserve">    质量技术监督与检疫事务</t>
  </si>
  <si>
    <t xml:space="preserve">       行政运行</t>
  </si>
  <si>
    <t xml:space="preserve">      质量技术监督行政执法及业务管理</t>
  </si>
  <si>
    <t>23</t>
  </si>
  <si>
    <t xml:space="preserve">    民族事务</t>
  </si>
  <si>
    <t>行政运行</t>
  </si>
  <si>
    <t xml:space="preserve">       其他民族事务支出</t>
  </si>
  <si>
    <t>宗教事务</t>
  </si>
  <si>
    <t>其他宗教支出</t>
  </si>
  <si>
    <t>26</t>
  </si>
  <si>
    <t xml:space="preserve">    档案事务</t>
  </si>
  <si>
    <t xml:space="preserve">        其他档案事务支出</t>
  </si>
  <si>
    <t>民主党派及工商联事务</t>
  </si>
  <si>
    <t>29</t>
  </si>
  <si>
    <t xml:space="preserve">    群众团体事务</t>
  </si>
  <si>
    <t xml:space="preserve">        其他群众团体事务支出</t>
  </si>
  <si>
    <t>31</t>
  </si>
  <si>
    <t xml:space="preserve">   党委办公厅(室)及相关机构事务</t>
  </si>
  <si>
    <t xml:space="preserve">        专项业务</t>
  </si>
  <si>
    <t>32</t>
  </si>
  <si>
    <t xml:space="preserve">    组织事务</t>
  </si>
  <si>
    <t xml:space="preserve">       一般行政管理事务</t>
  </si>
  <si>
    <t>33</t>
  </si>
  <si>
    <t xml:space="preserve">   宣传事务</t>
  </si>
  <si>
    <t xml:space="preserve">      行政运行</t>
  </si>
  <si>
    <t xml:space="preserve">      一般行政管理事务</t>
  </si>
  <si>
    <t>统战事务</t>
  </si>
  <si>
    <r>
      <rPr>
        <sz val="12"/>
        <rFont val="宋体"/>
        <charset val="134"/>
      </rPr>
      <t>0</t>
    </r>
    <r>
      <rPr>
        <sz val="12"/>
        <rFont val="宋体"/>
        <charset val="134"/>
      </rPr>
      <t>4</t>
    </r>
  </si>
  <si>
    <t xml:space="preserve">   其他共产党事务支出</t>
  </si>
  <si>
    <t xml:space="preserve">     一般行政管理事务</t>
  </si>
  <si>
    <t>市场监督管理事务</t>
  </si>
  <si>
    <t>一般行政管理事务</t>
  </si>
  <si>
    <t xml:space="preserve">   其他一般公共服务支出</t>
  </si>
  <si>
    <t xml:space="preserve">      其他一般公共服务支出</t>
  </si>
  <si>
    <t xml:space="preserve">        国防动员</t>
  </si>
  <si>
    <t xml:space="preserve">           兵役征集</t>
  </si>
  <si>
    <t xml:space="preserve">           民兵</t>
  </si>
  <si>
    <t xml:space="preserve">    武装警察</t>
  </si>
  <si>
    <t>武装警察部队</t>
  </si>
  <si>
    <t xml:space="preserve">      其他武装警察部队支出</t>
  </si>
  <si>
    <t xml:space="preserve">    公安</t>
  </si>
  <si>
    <t xml:space="preserve">       禁毒管理</t>
  </si>
  <si>
    <t>12</t>
  </si>
  <si>
    <t xml:space="preserve">       道路交通管理</t>
  </si>
  <si>
    <t xml:space="preserve">       扣押收教场所管理</t>
  </si>
  <si>
    <t xml:space="preserve">       执法办案</t>
  </si>
  <si>
    <t xml:space="preserve">       其他公安支出</t>
  </si>
  <si>
    <t xml:space="preserve">    检察</t>
  </si>
  <si>
    <t xml:space="preserve">       查办和预防职务犯罪</t>
  </si>
  <si>
    <t xml:space="preserve">       其他检察支出</t>
  </si>
  <si>
    <t xml:space="preserve">    法院</t>
  </si>
  <si>
    <t xml:space="preserve">      “两庭”建设</t>
  </si>
  <si>
    <t xml:space="preserve">       其他法院支出</t>
  </si>
  <si>
    <t xml:space="preserve">    司法</t>
  </si>
  <si>
    <t xml:space="preserve">      基层司法业务</t>
  </si>
  <si>
    <t xml:space="preserve">      普法宣传</t>
  </si>
  <si>
    <t xml:space="preserve">      法律援助</t>
  </si>
  <si>
    <t xml:space="preserve">      社区矫正</t>
  </si>
  <si>
    <t xml:space="preserve">      司法鉴定</t>
  </si>
  <si>
    <t xml:space="preserve">   其他公共安全支出</t>
  </si>
  <si>
    <t xml:space="preserve">      其他公共安全支出</t>
  </si>
  <si>
    <t xml:space="preserve">    教育管理事务</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</si>
  <si>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</si>
  <si>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</si>
  <si>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</si>
  <si>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</si>
  <si>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</si>
  <si>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</si>
  <si>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</si>
  <si>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</si>
  <si>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</si>
  <si>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职业高中教育</t>
  </si>
  <si>
    <t xml:space="preserve">    成人教育</t>
  </si>
  <si>
    <t xml:space="preserve">      成人广播电视教育</t>
  </si>
  <si>
    <t xml:space="preserve">    特殊教育</t>
  </si>
  <si>
    <t xml:space="preserve">      特殊学校教育</t>
  </si>
  <si>
    <t xml:space="preserve">    进修及培训</t>
  </si>
  <si>
    <t xml:space="preserve">       干部教育</t>
  </si>
  <si>
    <t>09</t>
  </si>
  <si>
    <t xml:space="preserve">    教育费附加安排的支出</t>
  </si>
  <si>
    <t xml:space="preserve">       农村中小学校舍建设</t>
  </si>
  <si>
    <t xml:space="preserve">       农村中小学教学设施</t>
  </si>
  <si>
    <r>
      <rPr>
        <sz val="12"/>
        <rFont val="宋体"/>
        <charset val="134"/>
      </rPr>
      <t xml:space="preserve"> </t>
    </r>
    <r>
      <rPr>
        <sz val="12"/>
        <rFont val="宋体"/>
        <charset val="134"/>
      </rPr>
      <t xml:space="preserve">   </t>
    </r>
    <r>
      <rPr>
        <sz val="12"/>
        <rFont val="宋体"/>
        <charset val="134"/>
      </rPr>
      <t>应用技术研究与开发</t>
    </r>
  </si>
  <si>
    <t xml:space="preserve">    其他技术研究与开发支出</t>
  </si>
  <si>
    <t xml:space="preserve">    其他科学技术支出</t>
  </si>
  <si>
    <t xml:space="preserve">    文化和旅游</t>
  </si>
  <si>
    <t xml:space="preserve">       图书馆</t>
  </si>
  <si>
    <t xml:space="preserve">       文化活动</t>
  </si>
  <si>
    <t xml:space="preserve">       群众文化</t>
  </si>
  <si>
    <t xml:space="preserve">       文化交流与合作</t>
  </si>
  <si>
    <t xml:space="preserve">       群众文化(乡镇)</t>
  </si>
  <si>
    <t xml:space="preserve">      旅游宣传</t>
  </si>
  <si>
    <t xml:space="preserve">       其他文化支出</t>
  </si>
  <si>
    <t xml:space="preserve">    文物</t>
  </si>
  <si>
    <t xml:space="preserve">       其他文物支出</t>
  </si>
  <si>
    <t xml:space="preserve">    体育</t>
  </si>
  <si>
    <t xml:space="preserve">       体育场馆</t>
  </si>
  <si>
    <t xml:space="preserve">       群众体育</t>
  </si>
  <si>
    <t>广播电视</t>
  </si>
  <si>
    <t xml:space="preserve">       广播</t>
  </si>
  <si>
    <t xml:space="preserve">       电视</t>
  </si>
  <si>
    <t>其他广播电视支出</t>
  </si>
  <si>
    <t xml:space="preserve">   文化体育与传媒支出</t>
  </si>
  <si>
    <t xml:space="preserve">       其他文化体育与传媒支出</t>
  </si>
  <si>
    <t xml:space="preserve">    人力资源和社会保障管理事务</t>
  </si>
  <si>
    <t xml:space="preserve">        社会保险经办机构(就业)</t>
  </si>
  <si>
    <t xml:space="preserve">        社会保险经办机构(社保)</t>
  </si>
  <si>
    <t xml:space="preserve">        劳动人事争议调解仲裁</t>
  </si>
  <si>
    <t xml:space="preserve">    民政管理事务</t>
  </si>
  <si>
    <t xml:space="preserve">        基层政权和社区建设</t>
  </si>
  <si>
    <t xml:space="preserve">        其他民政管理事务</t>
  </si>
  <si>
    <t xml:space="preserve">   行政事业单位离退休</t>
  </si>
  <si>
    <t xml:space="preserve">      归口管理的行政单位离退休</t>
  </si>
  <si>
    <t xml:space="preserve">      事业单位离退休</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</si>
  <si>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</si>
  <si>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</si>
  <si>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</si>
  <si>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</si>
  <si>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</si>
  <si>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就业补助</t>
  </si>
  <si>
    <t xml:space="preserve">     就业创业服务补贴</t>
  </si>
  <si>
    <t xml:space="preserve">     职业培训补贴</t>
  </si>
  <si>
    <t xml:space="preserve">     公益性岗位补贴</t>
  </si>
  <si>
    <t xml:space="preserve">     职业技能鉴定补贴</t>
  </si>
  <si>
    <t xml:space="preserve">     其他就业补助支出</t>
  </si>
  <si>
    <t xml:space="preserve">    抚恤</t>
  </si>
  <si>
    <t xml:space="preserve">       伤残抚恤</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</si>
  <si>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</si>
  <si>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</si>
  <si>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</si>
  <si>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</si>
  <si>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</si>
  <si>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军队移交政府的离退休干部管理机构</t>
  </si>
  <si>
    <t xml:space="preserve">   社会福利</t>
  </si>
  <si>
    <t xml:space="preserve">       儿童福利</t>
  </si>
  <si>
    <t xml:space="preserve">       殡葬</t>
  </si>
  <si>
    <t xml:space="preserve">    残疾人事业</t>
  </si>
  <si>
    <t xml:space="preserve">    残疾人康复</t>
  </si>
  <si>
    <r>
      <rPr>
        <sz val="12"/>
        <rFont val="宋体"/>
        <charset val="134"/>
      </rPr>
      <t>0</t>
    </r>
    <r>
      <rPr>
        <sz val="12"/>
        <rFont val="宋体"/>
        <charset val="134"/>
      </rPr>
      <t>5</t>
    </r>
  </si>
  <si>
    <t xml:space="preserve">    残疾人就业和扶贫</t>
  </si>
  <si>
    <t>残疾人生活和护理</t>
  </si>
  <si>
    <t xml:space="preserve">        其他残疾人事业支出</t>
  </si>
  <si>
    <t>15</t>
  </si>
  <si>
    <t xml:space="preserve">   自然灾害生活救助</t>
  </si>
  <si>
    <t xml:space="preserve">      中央自然灾害生活补助</t>
  </si>
  <si>
    <t xml:space="preserve">      地方自然灾害生活补助</t>
  </si>
  <si>
    <t>19</t>
  </si>
  <si>
    <t xml:space="preserve">   最低生活保障</t>
  </si>
  <si>
    <t xml:space="preserve">      城市最低生活保障金支出</t>
  </si>
  <si>
    <t xml:space="preserve">      农村最低生活保障金支出</t>
  </si>
  <si>
    <t>20</t>
  </si>
  <si>
    <t xml:space="preserve">   临时救助</t>
  </si>
  <si>
    <t xml:space="preserve">      临时救助支出</t>
  </si>
  <si>
    <t xml:space="preserve">      流浪乞讨人员救助支出</t>
  </si>
  <si>
    <t>21</t>
  </si>
  <si>
    <t xml:space="preserve">   特困人员救助供养</t>
  </si>
  <si>
    <t xml:space="preserve">      农村特困人员救助供养支出</t>
  </si>
  <si>
    <t>25</t>
  </si>
  <si>
    <t xml:space="preserve">   其他生活救助</t>
  </si>
  <si>
    <t xml:space="preserve">      其他农村生活救助</t>
  </si>
  <si>
    <t>财政对基本养老保险基金的补助</t>
  </si>
  <si>
    <t>财政对企业职工基本养老保险基金的补助</t>
  </si>
  <si>
    <t>财政对城乡居民基本养老保险基金的补助</t>
  </si>
  <si>
    <t>财政对其他养老保险基金的补助</t>
  </si>
  <si>
    <t>27</t>
  </si>
  <si>
    <t>财政对其他社会保险基金的补助</t>
  </si>
  <si>
    <t>财政对失业保险基金的补助</t>
  </si>
  <si>
    <t>财政对工伤保险基金的补助</t>
  </si>
  <si>
    <t>财政对生育保险基金的补助</t>
  </si>
  <si>
    <t xml:space="preserve">    卫生健康管理事务</t>
  </si>
  <si>
    <t xml:space="preserve">    公立医院</t>
  </si>
  <si>
    <t xml:space="preserve">        综合医院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</si>
  <si>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</si>
  <si>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</si>
  <si>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</si>
  <si>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</si>
  <si>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</si>
  <si>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</si>
  <si>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</si>
  <si>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</si>
  <si>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</si>
  <si>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</si>
  <si>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</si>
  <si>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</si>
  <si>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</si>
  <si>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</si>
  <si>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计划生育事务</t>
  </si>
  <si>
    <t>16</t>
  </si>
  <si>
    <t xml:space="preserve">       计划生育机构</t>
  </si>
  <si>
    <t xml:space="preserve">       计划生育服务</t>
  </si>
  <si>
    <t xml:space="preserve">       计划生育服务（乡镇）</t>
  </si>
  <si>
    <t xml:space="preserve">       其他计划生育事务支出</t>
  </si>
  <si>
    <t xml:space="preserve">    食品和药品监督管理事务</t>
  </si>
  <si>
    <t xml:space="preserve">        其他食品和药品监督事务支出</t>
  </si>
  <si>
    <t xml:space="preserve">    行政事业单位医疗</t>
  </si>
  <si>
    <t xml:space="preserve">        事业单位医疗</t>
  </si>
  <si>
    <t xml:space="preserve">        公务员医疗补助</t>
  </si>
  <si>
    <t xml:space="preserve">        其他行政事业单位医疗支出</t>
  </si>
  <si>
    <t xml:space="preserve">    财政对基本医疗保险基金的补助</t>
  </si>
  <si>
    <t>财政对职工基本医疗保险基金的补助</t>
  </si>
  <si>
    <t>财政对城乡居民基本医疗保险基金的补助</t>
  </si>
  <si>
    <t>财政对新型农村合作医疗基金的补助</t>
  </si>
  <si>
    <t>财政对城镇居民基本医疗保险基金的补助</t>
  </si>
  <si>
    <t xml:space="preserve">   医疗救助</t>
  </si>
  <si>
    <t xml:space="preserve">     城乡医疗救助</t>
  </si>
  <si>
    <t xml:space="preserve">     疾病应急救助</t>
  </si>
  <si>
    <t xml:space="preserve">     其他医疗救助支出</t>
  </si>
  <si>
    <t>14</t>
  </si>
  <si>
    <t xml:space="preserve">   优抚对象医疗</t>
  </si>
  <si>
    <t xml:space="preserve">      优抚对象医疗补助</t>
  </si>
  <si>
    <t xml:space="preserve">    环境保护管理事务</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</si>
  <si>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</si>
  <si>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</si>
  <si>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</si>
  <si>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</si>
  <si>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</si>
  <si>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</si>
  <si>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</si>
  <si>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农村环境保护</t>
  </si>
  <si>
    <t xml:space="preserve">     天然林保护</t>
  </si>
  <si>
    <t xml:space="preserve">        森林管护</t>
  </si>
  <si>
    <t xml:space="preserve">        社会保险补助</t>
  </si>
  <si>
    <t xml:space="preserve">        政策性社会性支出补助</t>
  </si>
  <si>
    <t xml:space="preserve">     退耕还林</t>
  </si>
  <si>
    <t xml:space="preserve">        退耕现金</t>
  </si>
  <si>
    <t xml:space="preserve">        退耕还林粮食折现补贴</t>
  </si>
  <si>
    <t xml:space="preserve">        其他退耕还林支出</t>
  </si>
  <si>
    <t xml:space="preserve">     污染减排</t>
  </si>
  <si>
    <t xml:space="preserve">        环境监测与信息</t>
  </si>
  <si>
    <t xml:space="preserve">        减排专项支出</t>
  </si>
  <si>
    <t xml:space="preserve">    城乡社区管理事务</t>
  </si>
  <si>
    <t xml:space="preserve">        城管执法</t>
  </si>
  <si>
    <t xml:space="preserve">        工程建设管理</t>
  </si>
  <si>
    <t xml:space="preserve">        市政公用行业市场监管</t>
  </si>
  <si>
    <t xml:space="preserve">        其他城乡社区管理事务支出</t>
  </si>
  <si>
    <t xml:space="preserve">     城乡社区规划与管理(设计)</t>
  </si>
  <si>
    <t xml:space="preserve">     城乡社区公共设施</t>
  </si>
  <si>
    <t xml:space="preserve">        小城镇基础设施建设</t>
  </si>
  <si>
    <t xml:space="preserve">        其他城乡社区公共设施支出</t>
  </si>
  <si>
    <t xml:space="preserve">     城乡社区环境卫生(环卫)</t>
  </si>
  <si>
    <t xml:space="preserve">     建设市场管理与监督(质检)</t>
  </si>
  <si>
    <t xml:space="preserve">      农业</t>
  </si>
  <si>
    <t xml:space="preserve">         行政运行</t>
  </si>
  <si>
    <t xml:space="preserve">         事业运行（农技中心）</t>
  </si>
  <si>
    <t xml:space="preserve">         事业运行（种籽站）</t>
  </si>
  <si>
    <t xml:space="preserve">         事业运行（动物疾病控制中心）</t>
  </si>
  <si>
    <t xml:space="preserve">         事业运行（动物卫生监督所）</t>
  </si>
  <si>
    <t xml:space="preserve">         事业运行（畜牧站）</t>
  </si>
  <si>
    <t xml:space="preserve">         事业运行（能源站）</t>
  </si>
  <si>
    <t xml:space="preserve">         事业运行(科技局)</t>
  </si>
  <si>
    <t xml:space="preserve">         事业运行(农机站)</t>
  </si>
  <si>
    <t xml:space="preserve">         事业运行(农经站)</t>
  </si>
  <si>
    <t xml:space="preserve">         事业运行(休闲农产品中心)</t>
  </si>
  <si>
    <t xml:space="preserve">         事业运行(科协)</t>
  </si>
  <si>
    <t xml:space="preserve">         事业运行(农调队)</t>
  </si>
  <si>
    <t xml:space="preserve">         事业运行(乡镇)</t>
  </si>
  <si>
    <t xml:space="preserve">         科技转化与推广服务</t>
  </si>
  <si>
    <t xml:space="preserve">         病虫害控制</t>
  </si>
  <si>
    <r>
      <rPr>
        <sz val="12"/>
        <rFont val="宋体"/>
        <charset val="134"/>
      </rPr>
      <t>0</t>
    </r>
    <r>
      <rPr>
        <sz val="12"/>
        <rFont val="宋体"/>
        <charset val="134"/>
      </rPr>
      <t>9</t>
    </r>
  </si>
  <si>
    <r>
      <rPr>
        <sz val="12"/>
        <rFont val="宋体"/>
        <charset val="134"/>
      </rPr>
      <t xml:space="preserve"> </t>
    </r>
    <r>
      <rPr>
        <sz val="12"/>
        <rFont val="宋体"/>
        <charset val="134"/>
      </rPr>
      <t xml:space="preserve">       </t>
    </r>
    <r>
      <rPr>
        <sz val="12"/>
        <rFont val="宋体"/>
        <charset val="134"/>
      </rPr>
      <t>农产品质量安全</t>
    </r>
  </si>
  <si>
    <r>
      <rPr>
        <sz val="12"/>
        <rFont val="宋体"/>
        <charset val="134"/>
      </rPr>
      <t xml:space="preserve"> </t>
    </r>
    <r>
      <rPr>
        <sz val="12"/>
        <rFont val="宋体"/>
        <charset val="134"/>
      </rPr>
      <t xml:space="preserve">       </t>
    </r>
    <r>
      <rPr>
        <sz val="12"/>
        <rFont val="宋体"/>
        <charset val="134"/>
      </rPr>
      <t>执法监管</t>
    </r>
  </si>
  <si>
    <t xml:space="preserve">         防灾救灾</t>
  </si>
  <si>
    <t xml:space="preserve">         农业结构调整补贴</t>
  </si>
  <si>
    <t>22</t>
  </si>
  <si>
    <t xml:space="preserve">         农业生产支持补贴</t>
  </si>
  <si>
    <t>24</t>
  </si>
  <si>
    <t xml:space="preserve">         农业组织化与产业化经营</t>
  </si>
  <si>
    <t xml:space="preserve">         农产品加工与促销</t>
  </si>
  <si>
    <t xml:space="preserve">         农村公益事业</t>
  </si>
  <si>
    <t>35</t>
  </si>
  <si>
    <t xml:space="preserve">         农业资源保护修复与利用</t>
  </si>
  <si>
    <t>42</t>
  </si>
  <si>
    <t xml:space="preserve">         农村道路建设</t>
  </si>
  <si>
    <t>52</t>
  </si>
  <si>
    <t xml:space="preserve">         对高校毕业生到基层任职补助</t>
  </si>
  <si>
    <t xml:space="preserve">         其他农业支出</t>
  </si>
  <si>
    <t xml:space="preserve">     林业</t>
  </si>
  <si>
    <t xml:space="preserve">        林业事业机构</t>
  </si>
  <si>
    <t xml:space="preserve">        林业事业机构(乡镇)</t>
  </si>
  <si>
    <t xml:space="preserve">        森林培育</t>
  </si>
  <si>
    <t xml:space="preserve">        森林资源管护</t>
  </si>
  <si>
    <t xml:space="preserve">        森林生态效益补偿</t>
  </si>
  <si>
    <t xml:space="preserve">        林业执法与监督</t>
  </si>
  <si>
    <t xml:space="preserve">        成品油价格改革对林业的补贴</t>
  </si>
  <si>
    <t>34</t>
  </si>
  <si>
    <t xml:space="preserve">        防灾减灾</t>
  </si>
  <si>
    <t xml:space="preserve">     水利</t>
  </si>
  <si>
    <t xml:space="preserve">        水利工程建设</t>
  </si>
  <si>
    <t xml:space="preserve">        水利工程运行与维护</t>
  </si>
  <si>
    <t xml:space="preserve">        水土保持</t>
  </si>
  <si>
    <t xml:space="preserve">        防汛</t>
  </si>
  <si>
    <t xml:space="preserve">        农田水利</t>
  </si>
  <si>
    <t xml:space="preserve">      大中型水库移民后期扶持专项支出</t>
  </si>
  <si>
    <t xml:space="preserve">        其他水利支出</t>
  </si>
  <si>
    <t xml:space="preserve">        其他水利支出(乡镇)</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</si>
  <si>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</si>
  <si>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</si>
  <si>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</si>
  <si>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</si>
  <si>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</si>
  <si>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</si>
  <si>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</si>
  <si>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</si>
  <si>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</si>
  <si>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</si>
  <si>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</si>
  <si>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</si>
  <si>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</si>
  <si>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</si>
  <si>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</si>
  <si>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</si>
  <si>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</si>
  <si>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普惠金融发展支出</t>
  </si>
  <si>
    <t xml:space="preserve">      支持农村金融机构</t>
  </si>
  <si>
    <t xml:space="preserve">      农业保险费补贴</t>
  </si>
  <si>
    <t xml:space="preserve">      创业担保贷款贴息</t>
  </si>
  <si>
    <t xml:space="preserve">      补充创业担保贷款基金</t>
  </si>
  <si>
    <t xml:space="preserve">      其他普惠金融发展支出</t>
  </si>
  <si>
    <t xml:space="preserve">   其他农林水事务支出</t>
  </si>
  <si>
    <t xml:space="preserve">     其他农林水事务支出</t>
  </si>
  <si>
    <t xml:space="preserve">      公路水路运输</t>
  </si>
  <si>
    <t xml:space="preserve">          行政运行</t>
  </si>
  <si>
    <t xml:space="preserve">          公路建设</t>
  </si>
  <si>
    <t xml:space="preserve">          公路养护</t>
  </si>
  <si>
    <t xml:space="preserve">          公路运输管理</t>
  </si>
  <si>
    <t xml:space="preserve">      成品油价格改革对交通运输的补贴</t>
  </si>
  <si>
    <t xml:space="preserve">        对农村道路客运的补贴</t>
  </si>
  <si>
    <t xml:space="preserve">        对出租车的补贴</t>
  </si>
  <si>
    <t>成品油价格改革补贴其他支出</t>
  </si>
  <si>
    <t xml:space="preserve">      其他交通运输支出</t>
  </si>
  <si>
    <t xml:space="preserve">        公共交通运营补助</t>
  </si>
  <si>
    <t xml:space="preserve">      安全生产监管</t>
  </si>
  <si>
    <t xml:space="preserve">        安全监管监察专项</t>
  </si>
  <si>
    <t xml:space="preserve">        应急救援支出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</si>
  <si>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</si>
  <si>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</si>
  <si>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</si>
  <si>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</si>
  <si>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其他资源勘探电力信息等支出</t>
  </si>
  <si>
    <t xml:space="preserve">       中药材扶持资金支出</t>
  </si>
  <si>
    <t xml:space="preserve">       其他资源勘探电力信息等支出</t>
  </si>
  <si>
    <t xml:space="preserve">     商业流通事务</t>
  </si>
  <si>
    <t xml:space="preserve">         行政运行（商经局）</t>
  </si>
  <si>
    <t xml:space="preserve">         其他商业流通事务支出</t>
  </si>
  <si>
    <t xml:space="preserve">     旅游业管理与服务支出</t>
  </si>
  <si>
    <t xml:space="preserve">         一般行政管理事务</t>
  </si>
  <si>
    <t xml:space="preserve">         旅游宣传</t>
  </si>
  <si>
    <t xml:space="preserve">        其他旅游业管理与服务支出</t>
  </si>
  <si>
    <t xml:space="preserve">       其他金融支出</t>
  </si>
  <si>
    <t>十七、自然资源海洋气象等支出</t>
  </si>
  <si>
    <t xml:space="preserve">   自然资源事务</t>
  </si>
  <si>
    <t xml:space="preserve">       国土整治</t>
  </si>
  <si>
    <t xml:space="preserve">       事业运行</t>
  </si>
  <si>
    <r>
      <rPr>
        <sz val="12"/>
        <rFont val="宋体"/>
        <charset val="134"/>
      </rPr>
      <t xml:space="preserve">    </t>
    </r>
    <r>
      <rPr>
        <sz val="12"/>
        <rFont val="宋体"/>
        <charset val="134"/>
      </rPr>
      <t xml:space="preserve">  </t>
    </r>
    <r>
      <rPr>
        <sz val="12"/>
        <rFont val="宋体"/>
        <charset val="134"/>
      </rPr>
      <t>地震事务</t>
    </r>
  </si>
  <si>
    <t xml:space="preserve">       地震灾害预防</t>
  </si>
  <si>
    <t xml:space="preserve">    气象事务</t>
  </si>
  <si>
    <t xml:space="preserve">       气象服务</t>
  </si>
  <si>
    <t>十八、住房保障支出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</si>
  <si>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</si>
  <si>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</si>
  <si>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</si>
  <si>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</si>
  <si>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</si>
  <si>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</si>
  <si>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住房改革支出</t>
  </si>
  <si>
    <t xml:space="preserve">         住房公积金</t>
  </si>
  <si>
    <t xml:space="preserve">         购房补贴</t>
  </si>
  <si>
    <t xml:space="preserve">     城乡社区住宅(房管)</t>
  </si>
  <si>
    <t xml:space="preserve">        公有住房建设和维修改造支出</t>
  </si>
  <si>
    <t xml:space="preserve">        其他城乡社区住宅支出</t>
  </si>
  <si>
    <t>十九、粮油物资储备支出</t>
  </si>
  <si>
    <t xml:space="preserve">    粮油事务</t>
  </si>
  <si>
    <t xml:space="preserve">    粮油储备</t>
  </si>
  <si>
    <t xml:space="preserve">        其他粮油储备支出</t>
  </si>
  <si>
    <t>二十、灾害防治及应急管理支出</t>
  </si>
  <si>
    <t>应急管理事务</t>
  </si>
  <si>
    <t>应急救援</t>
  </si>
  <si>
    <t>224</t>
  </si>
  <si>
    <t>地震事务</t>
  </si>
  <si>
    <t>自然灾害救灾及恢复生活补助</t>
  </si>
  <si>
    <t>地方自然灾害生活补助</t>
  </si>
  <si>
    <t xml:space="preserve">      年初预留</t>
  </si>
  <si>
    <t xml:space="preserve">      其他支出</t>
  </si>
  <si>
    <t xml:space="preserve">   地方政府一般债务还本支出</t>
  </si>
  <si>
    <t xml:space="preserve">      地方政府一般债券还本支出</t>
  </si>
  <si>
    <t xml:space="preserve">      地方政府向国际组织借款还本支出</t>
  </si>
  <si>
    <t xml:space="preserve">      地方政府其他一般债务还本支出</t>
  </si>
  <si>
    <t xml:space="preserve">   地方政府一般债务付息支出</t>
  </si>
  <si>
    <t xml:space="preserve">      地方政府一般债券付息支出</t>
  </si>
  <si>
    <t xml:space="preserve">      地方政府向国际组织借款付息支出</t>
  </si>
  <si>
    <t xml:space="preserve">      地方政府其他一般债务付息支出</t>
  </si>
  <si>
    <t xml:space="preserve">         合   计</t>
  </si>
  <si>
    <t>表五</t>
  </si>
  <si>
    <t>科目编码</t>
  </si>
  <si>
    <t>政府经济分类科目</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</si>
  <si>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</si>
  <si>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</si>
  <si>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</si>
  <si>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</si>
  <si>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</si>
  <si>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</si>
  <si>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</si>
  <si>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</si>
  <si>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</si>
  <si>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</si>
  <si>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</si>
  <si>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</si>
  <si>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</si>
  <si>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公用用车运行维护费</t>
  </si>
  <si>
    <t>维修（护）费</t>
  </si>
  <si>
    <t>其他商品和服务支出</t>
  </si>
  <si>
    <t>机关资本性支出（一）</t>
  </si>
  <si>
    <t>房屋建筑物购建</t>
  </si>
  <si>
    <t xml:space="preserve">基础设施建设 </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</si>
  <si>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</si>
  <si>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</si>
  <si>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</si>
  <si>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</si>
  <si>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</si>
  <si>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</si>
  <si>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</si>
  <si>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</si>
  <si>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</si>
  <si>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</si>
  <si>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</si>
  <si>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</si>
  <si>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</si>
  <si>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</si>
  <si>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</si>
  <si>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</si>
  <si>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</si>
  <si>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</si>
  <si>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</si>
  <si>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</si>
  <si>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</si>
  <si>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</si>
  <si>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助学金</t>
  </si>
  <si>
    <t>个人农业生产补贴</t>
  </si>
  <si>
    <t>离退休费</t>
  </si>
  <si>
    <t>其他对个人和家庭补助</t>
  </si>
  <si>
    <t>对社会保障基金补助</t>
  </si>
  <si>
    <t>补充全国社会保障基金</t>
  </si>
  <si>
    <t>债务利息及费用支出</t>
  </si>
  <si>
    <t>国内债务付息</t>
  </si>
  <si>
    <t>国外债务付息</t>
  </si>
  <si>
    <t>国内债务发行费用</t>
  </si>
  <si>
    <t>国外债务发行费用</t>
  </si>
  <si>
    <t>债务还本支出</t>
  </si>
  <si>
    <t>国内债务还本</t>
  </si>
  <si>
    <t>国外债务还本</t>
  </si>
  <si>
    <t>上下级政府间转移性支出</t>
  </si>
  <si>
    <t>援助其他地区支出</t>
  </si>
  <si>
    <t>债务转贷</t>
  </si>
  <si>
    <t>调出资金</t>
  </si>
  <si>
    <t>预备费及预留</t>
  </si>
  <si>
    <t>预备费</t>
  </si>
  <si>
    <t>预留</t>
  </si>
  <si>
    <t>其他支出</t>
  </si>
  <si>
    <t>赠与</t>
  </si>
  <si>
    <t>国家赔偿费用支出</t>
  </si>
  <si>
    <t>对民间非营利组织和群众性自治组织补贴</t>
  </si>
  <si>
    <t>表六</t>
  </si>
  <si>
    <t>2019年一般公共预算税收返还和转移支付表</t>
  </si>
  <si>
    <r>
      <rPr>
        <b/>
        <sz val="12"/>
        <rFont val="宋体"/>
        <charset val="134"/>
      </rPr>
      <t>收</t>
    </r>
    <r>
      <rPr>
        <b/>
        <sz val="14"/>
        <rFont val="宋体"/>
        <charset val="134"/>
      </rPr>
      <t>入</t>
    </r>
  </si>
  <si>
    <t>项目</t>
  </si>
  <si>
    <t>表七</t>
  </si>
  <si>
    <t>2019年一般公共预算税收返还（分地区）</t>
  </si>
  <si>
    <t>地区名称</t>
  </si>
  <si>
    <t>注：按规定不需分类并公开。</t>
  </si>
  <si>
    <t>表八</t>
  </si>
  <si>
    <t xml:space="preserve">2019年一般公共预算一般性转移支付（分地区） </t>
  </si>
  <si>
    <t>表九</t>
  </si>
  <si>
    <t>2019年一般公共预算专项性转移支付（分地区）</t>
  </si>
  <si>
    <t>表十</t>
  </si>
  <si>
    <t>2019年中央及自治区专项转移支付收入统计表</t>
  </si>
  <si>
    <t>用途</t>
  </si>
  <si>
    <t>项目单位</t>
  </si>
  <si>
    <t>文号</t>
  </si>
  <si>
    <t>2019年指标</t>
  </si>
  <si>
    <t>一般公共服务支出</t>
  </si>
  <si>
    <t>统计事务</t>
  </si>
  <si>
    <t>专项统计业务</t>
  </si>
  <si>
    <t>关于提前下达2019年专项统计业务经费预算指标的通知</t>
  </si>
  <si>
    <t>统计局</t>
  </si>
  <si>
    <t>宁财(行)指标[2018]835号</t>
  </si>
  <si>
    <t>关于提前下达2019年调查队调查业务经费预算指标的通知</t>
  </si>
  <si>
    <t>农调队</t>
  </si>
  <si>
    <t>宁财(行)指标[2018]836号</t>
  </si>
  <si>
    <t>群众团体事务</t>
  </si>
  <si>
    <t>关于提前下达2019年基层乡镇街道团组织工作经费预算指标的通知</t>
  </si>
  <si>
    <t>团委</t>
  </si>
  <si>
    <t>宁财(行)指标[2018]828号</t>
  </si>
  <si>
    <t xml:space="preserve">关于提前下达2019年全区妇联工作保障经费和城乡贫困妇女“两癌”救助资金预算指标的通知 </t>
  </si>
  <si>
    <t>妇联</t>
  </si>
  <si>
    <t>宁财(行)指标[2018]740号</t>
  </si>
  <si>
    <t>其他群众团体事务支出</t>
  </si>
  <si>
    <t>关于提前下达2019年全区村（社区）团支部书记岗位津贴预算指标的通知</t>
  </si>
  <si>
    <t>宁财(行)指标[2018]827号</t>
  </si>
  <si>
    <t>工商行政管理事务</t>
  </si>
  <si>
    <t>工商行政管理专项</t>
  </si>
  <si>
    <t>关于提前下达2018年工商行政管理专项补助指标的通知</t>
  </si>
  <si>
    <t>市场监督管理局</t>
  </si>
  <si>
    <t>宁财(行)指标[2017]726号</t>
  </si>
  <si>
    <t>关于提前下达2019年宗教教职人员生活补助资金预算指标的通知</t>
  </si>
  <si>
    <t>宗教局</t>
  </si>
  <si>
    <t>宁财(行)指标[2018]830号</t>
  </si>
  <si>
    <t>其他共产党事务支出</t>
  </si>
  <si>
    <t>关于提前下达2018年严打办案经费的通知</t>
  </si>
  <si>
    <t>政法委</t>
  </si>
  <si>
    <t>宁财(行)指标[2018]780号</t>
  </si>
  <si>
    <t>公共安全支出</t>
  </si>
  <si>
    <t>公安</t>
  </si>
  <si>
    <t>关于提前下达2019年全区公安拘押人员给养费预算指标的通知</t>
  </si>
  <si>
    <t>公安局</t>
  </si>
  <si>
    <t>宁财(行)指标[2018]779号</t>
  </si>
  <si>
    <t>禁毒管理</t>
  </si>
  <si>
    <t>关于提前下达2019年公安禁毒专项资金预算指标的通知</t>
  </si>
  <si>
    <t>宁财(行)指标[2018]778号</t>
  </si>
  <si>
    <t>司法</t>
  </si>
  <si>
    <t>基层司法业务</t>
  </si>
  <si>
    <t>关于提前下达2019年人民调节案件补助及社区矫正和安置帮教工作经费预算指标的通知</t>
  </si>
  <si>
    <t>司法局</t>
  </si>
  <si>
    <t>宁财(行)指标[2018]788号</t>
  </si>
  <si>
    <t>科学技术支出</t>
  </si>
  <si>
    <t>技术研究与开发</t>
  </si>
  <si>
    <t>应用技术研究与开发</t>
  </si>
  <si>
    <t>关于提前下达2019年科技创新发展专项资金预算指标的通知</t>
  </si>
  <si>
    <t>宁财(企)指标[2017]802号</t>
  </si>
  <si>
    <t>文化旅游体育与传媒支出</t>
  </si>
  <si>
    <t>电视</t>
  </si>
  <si>
    <t>关于提前下达2019年中央补助地方公共文化服务体系建设专项资金（第一批）预算指标的通知</t>
  </si>
  <si>
    <t>文广局</t>
  </si>
  <si>
    <t>宁财(教)指标[2018]823号</t>
  </si>
  <si>
    <t>关于提前下达2019年自治区户户通村村通和6个MMDS转发站运行维护费专项资金预算指标的通知</t>
  </si>
  <si>
    <t>宁财(教)指标[2018]898号</t>
  </si>
  <si>
    <t>文化</t>
  </si>
  <si>
    <t>其他文化支出</t>
  </si>
  <si>
    <t xml:space="preserve">关于提前下达2019年中央补助地方公共文化服务体系建设专项资金（第三批）预算指标的通知 </t>
  </si>
  <si>
    <t>宁财（教）指标﹝2018﹞863号</t>
  </si>
  <si>
    <t>关于提前下达2019年自治区补助地方公共文化服务体系建设专项资金（第四批）预算指标的通知</t>
  </si>
  <si>
    <t>宁财(教)指标[2018]893号</t>
  </si>
  <si>
    <t>关于提前下达2019年美术馆公共图书馆文化馆免费开放补助资金预算指标的通知</t>
  </si>
  <si>
    <t>宁财(教)指标[2018]896号</t>
  </si>
  <si>
    <t>关于提前下达2019年少数民族地区和边疆地区文化安全专项资金的通知</t>
  </si>
  <si>
    <t>宁财（教）指标﹝2018﹞854号</t>
  </si>
  <si>
    <t>社会保障和就业支出</t>
  </si>
  <si>
    <t>就业补助</t>
  </si>
  <si>
    <t>就业创业服务补贴</t>
  </si>
  <si>
    <t>关于提前下达2019年就业补助资金预算指标的通知</t>
  </si>
  <si>
    <t>社保基金专户</t>
  </si>
  <si>
    <t>宁财(社)指标[2018]743号</t>
  </si>
  <si>
    <t>退役安置</t>
  </si>
  <si>
    <t>军队移交政府的离退休人员安置</t>
  </si>
  <si>
    <t>关于提前下达2019年中央退役安置补助经费预算指标的通知</t>
  </si>
  <si>
    <t>民政局</t>
  </si>
  <si>
    <t>宁财(社)指标[2018]857号</t>
  </si>
  <si>
    <t>残疾人事业</t>
  </si>
  <si>
    <t>残疾人生活和护理补贴</t>
  </si>
  <si>
    <t>关于提前下达2019年困难残疾人生活补贴和重度残疾人护理补贴预算指标的通知</t>
  </si>
  <si>
    <t>残联</t>
  </si>
  <si>
    <t>宁财(社)指标[2018]839号</t>
  </si>
  <si>
    <t>卫生健康支出</t>
  </si>
  <si>
    <t>优抚对象医疗</t>
  </si>
  <si>
    <t>优抚对象医疗补助</t>
  </si>
  <si>
    <t>关于提前下达2019年中央优抚对象医疗保障经费预算指标的通知</t>
  </si>
  <si>
    <t>宁财(社)指标[2018]856号</t>
  </si>
  <si>
    <t>节能环保支出</t>
  </si>
  <si>
    <t>天然林保护</t>
  </si>
  <si>
    <t>社会保险补助</t>
  </si>
  <si>
    <t>关于提前下达中央财政2019年林业生态保护恢复资金预算指标的通知</t>
  </si>
  <si>
    <t>林业局</t>
  </si>
  <si>
    <t>宁财(农)指标[2018]837号</t>
  </si>
  <si>
    <t>退耕还林</t>
  </si>
  <si>
    <t>退耕现金</t>
  </si>
  <si>
    <t>关于提前下达2019年退耕还林工程财政专项补助资金预算指标的通知</t>
  </si>
  <si>
    <t>宁财(村)指标[2018]797号</t>
  </si>
  <si>
    <t>关于提前下达自治区财政2019年退耕还林工程财政专项补助资金预算指标的通知</t>
  </si>
  <si>
    <t>宁财(村)指标[2018]909号</t>
  </si>
  <si>
    <t>其他退耕还林支出</t>
  </si>
  <si>
    <t>农林水支出</t>
  </si>
  <si>
    <t>农业</t>
  </si>
  <si>
    <t>科技转化与推广服务</t>
  </si>
  <si>
    <t>关于提前下达2019年中央和自治区本级部分农业专项资金预算指标的通知（自治区）</t>
  </si>
  <si>
    <t>农牧局</t>
  </si>
  <si>
    <t>宁财(农)指标[2018]865号</t>
  </si>
  <si>
    <t>关于提前下达2019年中央和自治区本级部分农业专项资金预算指标的通知（中央）</t>
  </si>
  <si>
    <t>病虫害控制</t>
  </si>
  <si>
    <t>关于提前下达2019年中央和自治区本级动物防疫等补助经费的通知</t>
  </si>
  <si>
    <t>宁财(农)指标[2018]777号</t>
  </si>
  <si>
    <t>农产品质量安全</t>
  </si>
  <si>
    <t>执法监管</t>
  </si>
  <si>
    <t>农业结构调整补贴</t>
  </si>
  <si>
    <t>农业生产支持补贴</t>
  </si>
  <si>
    <t>关于提前下达2019年部分农机购置补贴资金计划的通知</t>
  </si>
  <si>
    <t>宁财(村)指标[2018]796号</t>
  </si>
  <si>
    <t>关于提前下达2019年农机购置补贴资金（第二批）预算指标的通知</t>
  </si>
  <si>
    <t>宁财(村)指标[2018]910号</t>
  </si>
  <si>
    <t>关于提前下达2019年农业支持保护补贴资金预算指标的通知</t>
  </si>
  <si>
    <t>宁财(村)指标[2018]911号</t>
  </si>
  <si>
    <t>农业组织化与产业化经营</t>
  </si>
  <si>
    <t>农产品加工与促销</t>
  </si>
  <si>
    <t>农业资源保护修复与利用</t>
  </si>
  <si>
    <t>关于提前下达2018年（中央）部分农业生产发展和生产救灾资金预算指标的通知（草原禁牧补助）</t>
  </si>
  <si>
    <t>宁财(农)指标[2017]776号</t>
  </si>
  <si>
    <t>其他农业支出</t>
  </si>
  <si>
    <t>林业</t>
  </si>
  <si>
    <t>森林培育</t>
  </si>
  <si>
    <t>关于提前下达2019年中央财政林业改革发展资金预算指标的通知（造林补贴）</t>
  </si>
  <si>
    <t>宁财(农)指标[2018]838号</t>
  </si>
  <si>
    <t>关于提前下达2019年自治区本级财政林业补助资金预算指标的通知（六盘山重点生态功能区400毫米降水量1150万元，林木良种补贴7.5万元）</t>
  </si>
  <si>
    <t>宁财(农)指标[2018]848号</t>
  </si>
  <si>
    <t>关于提前下达2019年中央财政林业改革发展资金预算指标的通知（森林抚育）</t>
  </si>
  <si>
    <t>森林资源管理</t>
  </si>
  <si>
    <t>关于提前下达2019年中央财政林业改革发展资金预算指标的通知（天保管护）</t>
  </si>
  <si>
    <t>森林生态效益补偿</t>
  </si>
  <si>
    <t>关于提前下达2019年中央财政林业改革发展资金预算指标的通知</t>
  </si>
  <si>
    <t>关于提前下达2019年自治区本级财政林业补助资金预算指标的通知</t>
  </si>
  <si>
    <t>林业执法与监督</t>
  </si>
  <si>
    <t>关于提前下达2019年中央财政林业改革发展资金预算指标的通知（森林公安）</t>
  </si>
  <si>
    <t>防灾减灾</t>
  </si>
  <si>
    <t>关于提前下达2019年中央财政林业改革发展资金预算指标的通知（病虫害）</t>
  </si>
  <si>
    <t>关于提前下达2019年自治区本级财政林业补助资金预算指标的通知（森林防火7.5万元，有害物质防治30万元）</t>
  </si>
  <si>
    <t>水利</t>
  </si>
  <si>
    <t>防汛</t>
  </si>
  <si>
    <t>关于提前下达2019年自治区水利发展资金预算指标的通知</t>
  </si>
  <si>
    <t>水务局</t>
  </si>
  <si>
    <t>宁财(农)指标[2018]887号</t>
  </si>
  <si>
    <t>农田水利</t>
  </si>
  <si>
    <t>关于提前下达2019年水利发展资金预算指标的通知</t>
  </si>
  <si>
    <t>宁财(农)指标[2018]776号</t>
  </si>
  <si>
    <t>关于提前下达2019年自治区本级一二三产业融合发展项目资金</t>
  </si>
  <si>
    <t>宁财(农)指标[2018]866号</t>
  </si>
  <si>
    <t>普惠金融发展支出</t>
  </si>
  <si>
    <t>创业担保贷款贴息</t>
  </si>
  <si>
    <t>2019年普惠金融发展专项资金预算指标的通知</t>
  </si>
  <si>
    <r>
      <rPr>
        <sz val="10"/>
        <rFont val="宋体"/>
        <charset val="134"/>
      </rPr>
      <t>宁财(金)指标[2018]803号</t>
    </r>
  </si>
  <si>
    <t>商业服务业等支出</t>
  </si>
  <si>
    <t>商业流通事务</t>
  </si>
  <si>
    <t>其他商业流通事务支出</t>
  </si>
  <si>
    <t>关于提前下达2019年促进商务发展项目资金的通知</t>
  </si>
  <si>
    <t>发改局</t>
  </si>
  <si>
    <r>
      <rPr>
        <sz val="10"/>
        <rFont val="宋体"/>
        <charset val="134"/>
      </rPr>
      <t>宁财(企)指标[2018]794号</t>
    </r>
  </si>
  <si>
    <t>表十一</t>
  </si>
  <si>
    <t>2019年政府性基金预算收支表</t>
  </si>
  <si>
    <r>
      <rPr>
        <sz val="14"/>
        <rFont val="宋体"/>
        <charset val="134"/>
      </rPr>
      <t>收</t>
    </r>
    <r>
      <rPr>
        <b/>
        <sz val="14"/>
        <rFont val="宋体"/>
        <charset val="134"/>
      </rPr>
      <t>入</t>
    </r>
  </si>
  <si>
    <r>
      <rPr>
        <sz val="16"/>
        <rFont val="宋体"/>
        <charset val="134"/>
      </rPr>
      <t>支</t>
    </r>
    <r>
      <rPr>
        <b/>
        <sz val="16"/>
        <rFont val="宋体"/>
        <charset val="134"/>
      </rPr>
      <t>出</t>
    </r>
  </si>
  <si>
    <r>
      <rPr>
        <sz val="12"/>
        <rFont val="宋体"/>
        <charset val="134"/>
      </rPr>
      <t>项</t>
    </r>
    <r>
      <rPr>
        <b/>
        <sz val="12"/>
        <rFont val="宋体"/>
        <charset val="134"/>
      </rPr>
      <t>目</t>
    </r>
  </si>
  <si>
    <t>一、农网还贷资金收入</t>
  </si>
  <si>
    <t>一、文化旅游体育与传媒支出</t>
  </si>
  <si>
    <t>二、海南省高等级公路车辆通行附加费收入</t>
  </si>
  <si>
    <r>
      <rPr>
        <sz val="12"/>
        <rFont val="宋体"/>
        <charset val="134"/>
      </rPr>
      <t xml:space="preserve">    </t>
    </r>
    <r>
      <rPr>
        <sz val="12"/>
        <rFont val="宋体"/>
        <charset val="134"/>
      </rPr>
      <t xml:space="preserve"> </t>
    </r>
    <r>
      <rPr>
        <sz val="12"/>
        <rFont val="宋体"/>
        <charset val="134"/>
      </rPr>
      <t>旅游发展基金支出</t>
    </r>
  </si>
  <si>
    <t>三、港口建设费收入</t>
  </si>
  <si>
    <t>二、社会保障和就业支出</t>
  </si>
  <si>
    <t>四、散装水泥专项资金收入</t>
  </si>
  <si>
    <t xml:space="preserve">    大中型水库移民后期扶持基金支出</t>
  </si>
  <si>
    <t>五、新型墙体材料专项基金收入</t>
  </si>
  <si>
    <t xml:space="preserve">    小型水库移民扶助基金及对应专项债务收入安排的支出</t>
  </si>
  <si>
    <t>六、新菜地开发建设基金收入</t>
  </si>
  <si>
    <t>三、节能环保支出</t>
  </si>
  <si>
    <t>七、新增建设用地土地有偿使用费收入</t>
  </si>
  <si>
    <t xml:space="preserve">    可再生能源电价附加收入安排的支出</t>
  </si>
  <si>
    <t>八、南水北调工程建设基金收入</t>
  </si>
  <si>
    <t xml:space="preserve">    废弃电器电子产品处理基金支出</t>
  </si>
  <si>
    <t>九、城市公用事业附加收入</t>
  </si>
  <si>
    <t>四、城乡社区支出</t>
  </si>
  <si>
    <t>十、国有土地收益基金收入</t>
  </si>
  <si>
    <t xml:space="preserve">    国有土地使用权出让收入及对应专项债务收入安排的支出</t>
  </si>
  <si>
    <t>十一、农业土地开发资金收入</t>
  </si>
  <si>
    <t xml:space="preserve">    城市公用事业附加及对应专项债务收入安排的支出</t>
  </si>
  <si>
    <t>十二、国有土地使用权出让收入</t>
  </si>
  <si>
    <t xml:space="preserve">    国有土地收益基金及对应专项债务收入安排的支出</t>
  </si>
  <si>
    <t>十三、大中型水库库区基金收入</t>
  </si>
  <si>
    <t xml:space="preserve">    农业土地开发资金及对应专项债务收入安排的支出</t>
  </si>
  <si>
    <t>十四、彩票公益金收入</t>
  </si>
  <si>
    <t xml:space="preserve">    新增建设用地有偿使用费及对应专项债务收入安排的支出</t>
  </si>
  <si>
    <t>十五、城市基础设施配套费收入</t>
  </si>
  <si>
    <t xml:space="preserve">    城市基础设施配套费及对应专项债务收入安排的支出</t>
  </si>
  <si>
    <t>十六、小型水库移民扶助基金收入</t>
  </si>
  <si>
    <t xml:space="preserve">    污水处理费收入及对应专项债务收入安排的支出</t>
  </si>
  <si>
    <t>十七、国家重大水利工程建设基金收入</t>
  </si>
  <si>
    <t>五、农林水支出</t>
  </si>
  <si>
    <t>十八、车辆通行费</t>
  </si>
  <si>
    <t xml:space="preserve">    新菜地开发建设基金及对应专项债务收入安排的支出</t>
  </si>
  <si>
    <t>十九、污水处理费收入</t>
  </si>
  <si>
    <t xml:space="preserve">    大中型水库库区基金及对应债务专著收入安排的支出</t>
  </si>
  <si>
    <t>二十、彩票发行机构和彩票销售机构的业务费用</t>
  </si>
  <si>
    <t xml:space="preserve">    三峡水库库区基金支出</t>
  </si>
  <si>
    <t>二十一、其他政府性基金收入</t>
  </si>
  <si>
    <t xml:space="preserve">    南水北调工程基金及对应专项债务收入安排的支出</t>
  </si>
  <si>
    <t xml:space="preserve">    国家重大水利工程建设基金及对应专项债务收入安排的支出</t>
  </si>
  <si>
    <t>六、交通运输支出</t>
  </si>
  <si>
    <t xml:space="preserve">    铁路运输</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</si>
  <si>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</si>
  <si>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</si>
  <si>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</si>
  <si>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</si>
  <si>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</si>
  <si>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</si>
  <si>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</si>
  <si>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 xml:space="preserve">    散装水泥专项资金及对应专项债务收入安排的支出</t>
  </si>
  <si>
    <t xml:space="preserve">    新型墙体材料专项基金及对应专项债务收入安排的支出</t>
  </si>
  <si>
    <t xml:space="preserve">    农网还贷资金支出</t>
  </si>
  <si>
    <t>八、商业服务业等支出</t>
  </si>
  <si>
    <t xml:space="preserve">    旅游发展基金支出</t>
  </si>
  <si>
    <t>九、其他支出</t>
  </si>
  <si>
    <t xml:space="preserve">    其他政府性基金及对应专项债务收入安排的支出</t>
  </si>
  <si>
    <t xml:space="preserve">    彩票发行销售机构业务费安排的支出</t>
  </si>
  <si>
    <t xml:space="preserve">    彩票公益金及对应专项债务收入安排的支出</t>
  </si>
  <si>
    <t>十、债务付息支出</t>
  </si>
  <si>
    <t>十一、债务发行费用支出</t>
  </si>
  <si>
    <t>收入合计</t>
  </si>
  <si>
    <t>支出合计</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</si>
  <si>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</si>
  <si>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</si>
  <si>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</si>
  <si>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</si>
  <si>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</si>
  <si>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</si>
  <si>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</si>
  <si>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</si>
  <si>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</si>
  <si>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地方政府专项债务还本支出</t>
  </si>
  <si>
    <t xml:space="preserve">  地方政府专项债务收入</t>
  </si>
  <si>
    <r>
      <rPr>
        <sz val="12"/>
        <rFont val="宋体"/>
        <charset val="134"/>
      </rPr>
      <t xml:space="preserve"> </t>
    </r>
    <r>
      <rPr>
        <sz val="11"/>
        <rFont val="宋体"/>
        <charset val="134"/>
      </rPr>
      <t xml:space="preserve"> </t>
    </r>
    <r>
      <rPr>
        <sz val="11"/>
        <rFont val="宋体"/>
        <charset val="134"/>
      </rPr>
      <t>地方政府专项债券转贷收入</t>
    </r>
  </si>
  <si>
    <t>表十二</t>
  </si>
  <si>
    <t>2019年政府性基金收入表</t>
  </si>
  <si>
    <t>表十三</t>
  </si>
  <si>
    <t>2019年政府性基金支出表</t>
  </si>
  <si>
    <t>表十四</t>
  </si>
  <si>
    <t>2019年政府性基金转移支付表</t>
  </si>
  <si>
    <t>大中型水库移民后期扶持基金支出</t>
  </si>
  <si>
    <t>移民补助</t>
  </si>
  <si>
    <t>关于提前下达2019年大中型水库移民后期扶持资金预算指标的通知</t>
  </si>
  <si>
    <t>宁财(村)指标[2018]871号</t>
  </si>
  <si>
    <t>基础设施建设和经济发展</t>
  </si>
  <si>
    <t>旅游发展基金支出</t>
  </si>
  <si>
    <t>地方旅游开发项目补助</t>
  </si>
  <si>
    <t>关于提前下达2019年中央旅游发展基金补助地方项目资金预算指标的通知</t>
  </si>
  <si>
    <t>宁财(教)指标[2018]790号</t>
  </si>
  <si>
    <t>彩票公益金及对应专项债务收入安排的支出</t>
  </si>
  <si>
    <t>用于残疾人事业的彩票公益金支出</t>
  </si>
  <si>
    <t>关于提前下达2019年中央财政残疾人事业发展补助预算指标的通知</t>
  </si>
  <si>
    <t>宁财(社)指标[2018]816号</t>
  </si>
  <si>
    <t>用于社会福利事业的彩票公益金支出</t>
  </si>
  <si>
    <t>关于提前下达2019年中央专项彩票公益金支持社会福利事业项目预算的通知</t>
  </si>
  <si>
    <t>宁财(综)指标[2018]820号</t>
  </si>
  <si>
    <t>关于提前下达2019年自治区福利彩票公益金支持社会福利事业项目预算的通知</t>
  </si>
  <si>
    <t>宁财(综)指标[2018]872号</t>
  </si>
  <si>
    <t>用于体育事业的彩票公益金支出</t>
  </si>
  <si>
    <t>关于提前下达2019年自治区体利彩票公益金支持体育事业项目预算的通知</t>
  </si>
  <si>
    <t>教体局</t>
  </si>
  <si>
    <t>宁财(综)指标[2018]873号</t>
  </si>
  <si>
    <t>关于提前下达2019年中央专项彩票公益金支持体育事业项目预算的通知</t>
  </si>
  <si>
    <t>宁财(综)指标[2018]821号</t>
  </si>
  <si>
    <t>用于城乡医疗救助的彩票公益金支出</t>
  </si>
  <si>
    <t>关于提前下达2019年中央财政医疗救助补助预算指标的通知</t>
  </si>
  <si>
    <t>宁财(社)指标[2018]877号</t>
  </si>
  <si>
    <t>用于其他社会公益事业的彩票公益金支出</t>
  </si>
  <si>
    <t>关于提前下达2020年中央专项彩票公益金支持宁夏贫困地区农村中学科技馆公益项目预算的通知</t>
  </si>
  <si>
    <t>科协</t>
  </si>
  <si>
    <t>宁财(综)指标[2018]817号</t>
  </si>
</sst>
</file>

<file path=xl/styles.xml><?xml version="1.0" encoding="utf-8"?>
<styleSheet xmlns="http://schemas.openxmlformats.org/spreadsheetml/2006/main">
  <numFmts count="16">
    <numFmt numFmtId="42" formatCode="_ &quot;￥&quot;* #,##0_ ;_ &quot;￥&quot;* \-#,##0_ ;_ &quot;￥&quot;* &quot;-&quot;_ ;_ @_ "/>
    <numFmt numFmtId="176" formatCode="_-* #,##0_-;\-* #,##0_-;_-* &quot;-&quot;_-;_-@_-"/>
    <numFmt numFmtId="177" formatCode="yy\.mm\.dd"/>
    <numFmt numFmtId="178" formatCode="0_);[Red]\(0\)"/>
    <numFmt numFmtId="179" formatCode="d\/mmm\/yy"/>
    <numFmt numFmtId="180" formatCode="#,##0;\(#,##0\)"/>
    <numFmt numFmtId="43" formatCode="_ * #,##0.00_ ;_ * \-#,##0.00_ ;_ * &quot;-&quot;??_ ;_ @_ "/>
    <numFmt numFmtId="181" formatCode="_-&quot;$&quot;\ * #,##0.00_-;_-&quot;$&quot;\ * #,##0.00\-;_-&quot;$&quot;\ * &quot;-&quot;??_-;_-@_-"/>
    <numFmt numFmtId="182" formatCode="\$#,##0;\(\$#,##0\)"/>
    <numFmt numFmtId="183" formatCode="_-* #,##0.00_-;\-* #,##0.00_-;_-* &quot;-&quot;??_-;_-@_-"/>
    <numFmt numFmtId="184" formatCode="#,##0.0_);\(#,##0.0\)"/>
    <numFmt numFmtId="185" formatCode="\$#,##0.00;\(\$#,##0.00\)"/>
    <numFmt numFmtId="186" formatCode="0_ "/>
    <numFmt numFmtId="187" formatCode="_-&quot;$&quot;\ * #,##0_-;_-&quot;$&quot;\ * #,##0\-;_-&quot;$&quot;\ * &quot;-&quot;_-;_-@_-"/>
    <numFmt numFmtId="41" formatCode="_ * #,##0_ ;_ * \-#,##0_ ;_ * &quot;-&quot;_ ;_ @_ "/>
    <numFmt numFmtId="44" formatCode="_ &quot;￥&quot;* #,##0.00_ ;_ &quot;￥&quot;* \-#,##0.00_ ;_ &quot;￥&quot;* &quot;-&quot;??_ ;_ @_ "/>
  </numFmts>
  <fonts count="98">
    <font>
      <sz val="12"/>
      <name val="宋体"/>
      <charset val="134"/>
    </font>
    <font>
      <sz val="11"/>
      <name val="宋体"/>
      <charset val="134"/>
      <scheme val="minor"/>
    </font>
    <font>
      <sz val="10"/>
      <name val="宋体"/>
      <charset val="134"/>
    </font>
    <font>
      <sz val="12"/>
      <name val="黑体"/>
      <charset val="134"/>
    </font>
    <font>
      <sz val="16"/>
      <name val="方正小标宋简体"/>
      <charset val="134"/>
    </font>
    <font>
      <b/>
      <sz val="12"/>
      <name val="宋体"/>
      <charset val="134"/>
    </font>
    <font>
      <sz val="9"/>
      <name val="宋体"/>
      <charset val="134"/>
    </font>
    <font>
      <sz val="11"/>
      <color theme="1"/>
      <name val="宋体"/>
      <charset val="134"/>
      <scheme val="minor"/>
    </font>
    <font>
      <sz val="16"/>
      <name val="宋体"/>
      <charset val="134"/>
    </font>
    <font>
      <sz val="14"/>
      <name val="宋体"/>
      <charset val="134"/>
    </font>
    <font>
      <sz val="30"/>
      <name val="方正小标宋简体"/>
      <charset val="134"/>
    </font>
    <font>
      <b/>
      <sz val="9"/>
      <name val="宋体"/>
      <charset val="134"/>
    </font>
    <font>
      <b/>
      <sz val="18"/>
      <name val="宋体"/>
      <charset val="134"/>
    </font>
    <font>
      <b/>
      <sz val="10"/>
      <name val="宋体"/>
      <charset val="134"/>
    </font>
    <font>
      <b/>
      <sz val="11"/>
      <name val="宋体"/>
      <charset val="134"/>
    </font>
    <font>
      <sz val="11"/>
      <name val="宋体"/>
      <charset val="134"/>
    </font>
    <font>
      <sz val="11"/>
      <color theme="1"/>
      <name val="宋体"/>
      <charset val="134"/>
    </font>
    <font>
      <b/>
      <sz val="11"/>
      <color theme="1"/>
      <name val="宋体"/>
      <charset val="134"/>
    </font>
    <font>
      <sz val="12"/>
      <color theme="1"/>
      <name val="宋体"/>
      <charset val="134"/>
    </font>
    <font>
      <sz val="10"/>
      <color theme="1"/>
      <name val="宋体"/>
      <charset val="134"/>
    </font>
    <font>
      <sz val="10"/>
      <name val="宋体"/>
      <charset val="134"/>
      <scheme val="minor"/>
    </font>
    <font>
      <b/>
      <sz val="14"/>
      <name val="宋体"/>
      <charset val="134"/>
    </font>
    <font>
      <sz val="11"/>
      <color indexed="8"/>
      <name val="Calibri"/>
      <charset val="0"/>
    </font>
    <font>
      <sz val="10"/>
      <name val="Arial"/>
      <charset val="0"/>
    </font>
    <font>
      <sz val="18"/>
      <name val="方正小标宋简体"/>
      <charset val="134"/>
    </font>
    <font>
      <b/>
      <sz val="16"/>
      <name val="黑体"/>
      <charset val="134"/>
    </font>
    <font>
      <b/>
      <sz val="20"/>
      <name val="方正小标宋简体"/>
      <charset val="134"/>
    </font>
    <font>
      <sz val="16"/>
      <color theme="1"/>
      <name val="宋体"/>
      <charset val="134"/>
    </font>
    <font>
      <b/>
      <sz val="11"/>
      <color indexed="42"/>
      <name val="宋体"/>
      <charset val="134"/>
    </font>
    <font>
      <sz val="12"/>
      <color indexed="8"/>
      <name val="宋体"/>
      <charset val="134"/>
    </font>
    <font>
      <sz val="11"/>
      <color indexed="8"/>
      <name val="宋体"/>
      <charset val="134"/>
    </font>
    <font>
      <b/>
      <sz val="11"/>
      <color rgb="FF3F3F3F"/>
      <name val="宋体"/>
      <charset val="0"/>
      <scheme val="minor"/>
    </font>
    <font>
      <sz val="8"/>
      <name val="Arial"/>
      <charset val="134"/>
    </font>
    <font>
      <sz val="12"/>
      <name val="Times New Roman"/>
      <charset val="134"/>
    </font>
    <font>
      <b/>
      <sz val="11"/>
      <color indexed="62"/>
      <name val="宋体"/>
      <charset val="134"/>
    </font>
    <font>
      <sz val="11"/>
      <color theme="0"/>
      <name val="宋体"/>
      <charset val="0"/>
      <scheme val="minor"/>
    </font>
    <font>
      <sz val="11"/>
      <color indexed="52"/>
      <name val="宋体"/>
      <charset val="134"/>
    </font>
    <font>
      <sz val="12"/>
      <color indexed="9"/>
      <name val="Helv"/>
      <charset val="134"/>
    </font>
    <font>
      <sz val="11"/>
      <color indexed="42"/>
      <name val="宋体"/>
      <charset val="134"/>
    </font>
    <font>
      <sz val="11"/>
      <color indexed="10"/>
      <name val="宋体"/>
      <charset val="134"/>
    </font>
    <font>
      <sz val="11"/>
      <color indexed="9"/>
      <name val="宋体"/>
      <charset val="134"/>
    </font>
    <font>
      <b/>
      <sz val="18"/>
      <color indexed="56"/>
      <name val="宋体"/>
      <charset val="134"/>
    </font>
    <font>
      <b/>
      <sz val="11"/>
      <color indexed="56"/>
      <name val="宋体"/>
      <charset val="134"/>
    </font>
    <font>
      <sz val="11"/>
      <color indexed="20"/>
      <name val="Tahoma"/>
      <charset val="134"/>
    </font>
    <font>
      <sz val="10"/>
      <name val="Arial"/>
      <charset val="134"/>
    </font>
    <font>
      <sz val="8"/>
      <name val="Times New Roman"/>
      <charset val="134"/>
    </font>
    <font>
      <sz val="10"/>
      <name val="Helv"/>
      <charset val="134"/>
    </font>
    <font>
      <sz val="11"/>
      <color theme="1"/>
      <name val="宋体"/>
      <charset val="0"/>
      <scheme val="minor"/>
    </font>
    <font>
      <b/>
      <sz val="15"/>
      <color indexed="62"/>
      <name val="宋体"/>
      <charset val="134"/>
    </font>
    <font>
      <sz val="11"/>
      <color indexed="17"/>
      <name val="宋体"/>
      <charset val="134"/>
    </font>
    <font>
      <sz val="11"/>
      <color indexed="60"/>
      <name val="宋体"/>
      <charset val="134"/>
    </font>
    <font>
      <sz val="11"/>
      <color indexed="17"/>
      <name val="Tahoma"/>
      <charset val="134"/>
    </font>
    <font>
      <b/>
      <sz val="10"/>
      <name val="Tms Rmn"/>
      <charset val="134"/>
    </font>
    <font>
      <b/>
      <sz val="15"/>
      <color indexed="56"/>
      <name val="宋体"/>
      <charset val="134"/>
    </font>
    <font>
      <sz val="12"/>
      <color indexed="17"/>
      <name val="宋体"/>
      <charset val="134"/>
    </font>
    <font>
      <b/>
      <sz val="11"/>
      <color indexed="8"/>
      <name val="宋体"/>
      <charset val="134"/>
    </font>
    <font>
      <sz val="12"/>
      <name val="Helv"/>
      <charset val="134"/>
    </font>
    <font>
      <b/>
      <sz val="11"/>
      <color theme="3"/>
      <name val="宋体"/>
      <charset val="134"/>
      <scheme val="minor"/>
    </font>
    <font>
      <sz val="12"/>
      <color indexed="9"/>
      <name val="宋体"/>
      <charset val="134"/>
    </font>
    <font>
      <b/>
      <sz val="11"/>
      <color indexed="52"/>
      <name val="宋体"/>
      <charset val="134"/>
    </font>
    <font>
      <b/>
      <sz val="18"/>
      <color indexed="62"/>
      <name val="宋体"/>
      <charset val="134"/>
    </font>
    <font>
      <sz val="10"/>
      <name val="楷体"/>
      <charset val="134"/>
    </font>
    <font>
      <b/>
      <sz val="14"/>
      <name val="楷体"/>
      <charset val="134"/>
    </font>
    <font>
      <b/>
      <sz val="13"/>
      <color indexed="62"/>
      <name val="宋体"/>
      <charset val="134"/>
    </font>
    <font>
      <sz val="11"/>
      <color indexed="8"/>
      <name val="宋体"/>
      <charset val="134"/>
      <scheme val="minor"/>
    </font>
    <font>
      <b/>
      <sz val="13"/>
      <color indexed="56"/>
      <name val="宋体"/>
      <charset val="134"/>
    </font>
    <font>
      <sz val="10"/>
      <name val="Times New Roman"/>
      <charset val="134"/>
    </font>
    <font>
      <b/>
      <sz val="11"/>
      <color indexed="9"/>
      <name val="宋体"/>
      <charset val="134"/>
    </font>
    <font>
      <sz val="7"/>
      <name val="Small Fonts"/>
      <charset val="134"/>
    </font>
    <font>
      <sz val="11"/>
      <color indexed="62"/>
      <name val="宋体"/>
      <charset val="134"/>
    </font>
    <font>
      <b/>
      <sz val="11"/>
      <color indexed="63"/>
      <name val="宋体"/>
      <charset val="134"/>
    </font>
    <font>
      <strike/>
      <sz val="12"/>
      <name val="宋体"/>
      <charset val="134"/>
    </font>
    <font>
      <b/>
      <sz val="10"/>
      <name val="MS Sans Serif"/>
      <charset val="134"/>
    </font>
    <font>
      <b/>
      <sz val="12"/>
      <name val="Arial"/>
      <charset val="134"/>
    </font>
    <font>
      <sz val="11"/>
      <color rgb="FF006100"/>
      <name val="宋体"/>
      <charset val="0"/>
      <scheme val="minor"/>
    </font>
    <font>
      <sz val="11"/>
      <color rgb="FF3F3F76"/>
      <name val="宋体"/>
      <charset val="0"/>
      <scheme val="minor"/>
    </font>
    <font>
      <sz val="10"/>
      <name val="Geneva"/>
      <charset val="134"/>
    </font>
    <font>
      <b/>
      <sz val="11"/>
      <color rgb="FFFA7D00"/>
      <name val="宋体"/>
      <charset val="0"/>
      <scheme val="minor"/>
    </font>
    <font>
      <sz val="11"/>
      <color rgb="FF9C6500"/>
      <name val="宋体"/>
      <charset val="0"/>
      <scheme val="minor"/>
    </font>
    <font>
      <sz val="12"/>
      <name val="Courier"/>
      <charset val="134"/>
    </font>
    <font>
      <sz val="11"/>
      <color indexed="20"/>
      <name val="宋体"/>
      <charset val="134"/>
    </font>
    <font>
      <sz val="11"/>
      <color rgb="FFFF0000"/>
      <name val="宋体"/>
      <charset val="0"/>
      <scheme val="minor"/>
    </font>
    <font>
      <i/>
      <sz val="11"/>
      <color rgb="FF7F7F7F"/>
      <name val="宋体"/>
      <charset val="0"/>
      <scheme val="minor"/>
    </font>
    <font>
      <sz val="10"/>
      <name val="MS Sans Serif"/>
      <charset val="134"/>
    </font>
    <font>
      <i/>
      <sz val="11"/>
      <color indexed="23"/>
      <name val="宋体"/>
      <charset val="134"/>
    </font>
    <font>
      <b/>
      <sz val="11"/>
      <color theme="1"/>
      <name val="宋体"/>
      <charset val="0"/>
      <scheme val="minor"/>
    </font>
    <font>
      <u/>
      <sz val="11"/>
      <color rgb="FF800080"/>
      <name val="宋体"/>
      <charset val="0"/>
      <scheme val="minor"/>
    </font>
    <font>
      <sz val="12"/>
      <color indexed="20"/>
      <name val="宋体"/>
      <charset val="134"/>
    </font>
    <font>
      <b/>
      <sz val="15"/>
      <color theme="3"/>
      <name val="宋体"/>
      <charset val="134"/>
      <scheme val="minor"/>
    </font>
    <font>
      <u/>
      <sz val="11"/>
      <color rgb="FF0000FF"/>
      <name val="宋体"/>
      <charset val="0"/>
      <scheme val="minor"/>
    </font>
    <font>
      <b/>
      <sz val="13"/>
      <color theme="3"/>
      <name val="宋体"/>
      <charset val="134"/>
      <scheme val="minor"/>
    </font>
    <font>
      <sz val="10"/>
      <color indexed="8"/>
      <name val="Arial"/>
      <charset val="134"/>
    </font>
    <font>
      <b/>
      <sz val="11"/>
      <color rgb="FFFFFFFF"/>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b/>
      <sz val="16"/>
      <name val="宋体"/>
      <charset val="134"/>
    </font>
    <font>
      <b/>
      <sz val="14"/>
      <name val="Times New Roman"/>
      <charset val="134"/>
    </font>
  </fonts>
  <fills count="62">
    <fill>
      <patternFill patternType="none"/>
    </fill>
    <fill>
      <patternFill patternType="gray125"/>
    </fill>
    <fill>
      <patternFill patternType="solid">
        <fgColor indexed="55"/>
        <bgColor indexed="64"/>
      </patternFill>
    </fill>
    <fill>
      <patternFill patternType="solid">
        <fgColor indexed="47"/>
        <bgColor indexed="64"/>
      </patternFill>
    </fill>
    <fill>
      <patternFill patternType="solid">
        <fgColor rgb="FFF2F2F2"/>
        <bgColor indexed="64"/>
      </patternFill>
    </fill>
    <fill>
      <patternFill patternType="solid">
        <fgColor indexed="26"/>
        <bgColor indexed="64"/>
      </patternFill>
    </fill>
    <fill>
      <patternFill patternType="solid">
        <fgColor theme="8" tint="0.399975585192419"/>
        <bgColor indexed="64"/>
      </patternFill>
    </fill>
    <fill>
      <patternFill patternType="solid">
        <fgColor indexed="12"/>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5"/>
        <bgColor indexed="64"/>
      </patternFill>
    </fill>
    <fill>
      <patternFill patternType="solid">
        <fgColor indexed="20"/>
        <bgColor indexed="64"/>
      </patternFill>
    </fill>
    <fill>
      <patternFill patternType="solid">
        <fgColor theme="4" tint="0.799981688894314"/>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gray0625"/>
    </fill>
    <fill>
      <patternFill patternType="solid">
        <fgColor indexed="2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indexed="10"/>
        <bgColor indexed="64"/>
      </patternFill>
    </fill>
    <fill>
      <patternFill patternType="solid">
        <fgColor theme="6"/>
        <bgColor indexed="64"/>
      </patternFill>
    </fill>
    <fill>
      <patternFill patternType="solid">
        <fgColor indexed="15"/>
        <bgColor indexed="64"/>
      </patternFill>
    </fill>
    <fill>
      <patternFill patternType="solid">
        <fgColor indexed="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indexed="49"/>
        <bgColor indexed="64"/>
      </patternFill>
    </fill>
    <fill>
      <patternFill patternType="solid">
        <fgColor theme="6" tint="0.399975585192419"/>
        <bgColor indexed="64"/>
      </patternFill>
    </fill>
    <fill>
      <patternFill patternType="solid">
        <fgColor theme="7"/>
        <bgColor indexed="64"/>
      </patternFill>
    </fill>
    <fill>
      <patternFill patternType="solid">
        <fgColor indexed="44"/>
        <bgColor indexed="64"/>
      </patternFill>
    </fill>
    <fill>
      <patternFill patternType="solid">
        <fgColor indexed="57"/>
        <bgColor indexed="64"/>
      </patternFill>
    </fill>
    <fill>
      <patternFill patternType="solid">
        <fgColor indexed="30"/>
        <bgColor indexed="64"/>
      </patternFill>
    </fill>
    <fill>
      <patternFill patternType="solid">
        <fgColor indexed="31"/>
        <bgColor indexed="64"/>
      </patternFill>
    </fill>
    <fill>
      <patternFill patternType="solid">
        <fgColor theme="9"/>
        <bgColor indexed="64"/>
      </patternFill>
    </fill>
    <fill>
      <patternFill patternType="solid">
        <fgColor indexed="54"/>
        <bgColor indexed="64"/>
      </patternFill>
    </fill>
    <fill>
      <patternFill patternType="solid">
        <fgColor indexed="53"/>
        <bgColor indexed="64"/>
      </patternFill>
    </fill>
    <fill>
      <patternFill patternType="solid">
        <fgColor indexed="2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6"/>
        <bgColor indexed="64"/>
      </patternFill>
    </fill>
    <fill>
      <patternFill patternType="solid">
        <fgColor theme="9" tint="0.599993896298105"/>
        <bgColor indexed="64"/>
      </patternFill>
    </fill>
    <fill>
      <patternFill patternType="solid">
        <fgColor indexed="62"/>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indexed="36"/>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s>
  <borders count="3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thin">
        <color auto="true"/>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indexed="49"/>
      </bottom>
      <diagonal/>
    </border>
    <border>
      <left/>
      <right/>
      <top/>
      <bottom style="double">
        <color indexed="52"/>
      </bottom>
      <diagonal/>
    </border>
    <border>
      <left/>
      <right/>
      <top/>
      <bottom style="medium">
        <color indexed="30"/>
      </bottom>
      <diagonal/>
    </border>
    <border>
      <left/>
      <right/>
      <top/>
      <bottom style="thick">
        <color indexed="49"/>
      </bottom>
      <diagonal/>
    </border>
    <border>
      <left style="thin">
        <color auto="true"/>
      </left>
      <right style="thin">
        <color auto="true"/>
      </right>
      <top/>
      <bottom/>
      <diagonal/>
    </border>
    <border>
      <left/>
      <right/>
      <top/>
      <bottom style="thick">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thin">
        <color auto="true"/>
      </right>
      <top/>
      <bottom style="thin">
        <color auto="true"/>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medium">
        <color auto="true"/>
      </top>
      <bottom style="medium">
        <color auto="true"/>
      </bottom>
      <diagonal/>
    </border>
    <border>
      <left style="thin">
        <color rgb="FF7F7F7F"/>
      </left>
      <right style="thin">
        <color rgb="FF7F7F7F"/>
      </right>
      <top style="thin">
        <color rgb="FF7F7F7F"/>
      </top>
      <bottom style="thin">
        <color rgb="FF7F7F7F"/>
      </bottom>
      <diagonal/>
    </border>
    <border>
      <left/>
      <right/>
      <top style="thin">
        <color auto="true"/>
      </top>
      <bottom style="thin">
        <color auto="true"/>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246">
    <xf numFmtId="0" fontId="0" fillId="0" borderId="0"/>
    <xf numFmtId="0" fontId="40" fillId="38" borderId="0" applyNumberFormat="false" applyBorder="false" applyAlignment="false" applyProtection="false">
      <alignment vertical="center"/>
    </xf>
    <xf numFmtId="0" fontId="30" fillId="35" borderId="0" applyProtection="false"/>
    <xf numFmtId="0" fontId="58" fillId="46" borderId="0" applyProtection="false"/>
    <xf numFmtId="0" fontId="58" fillId="2" borderId="0" applyProtection="false"/>
    <xf numFmtId="0" fontId="0" fillId="0" borderId="0"/>
    <xf numFmtId="0" fontId="38" fillId="33" borderId="0" applyProtection="false"/>
    <xf numFmtId="0" fontId="38" fillId="29" borderId="0" applyProtection="false"/>
    <xf numFmtId="0" fontId="30" fillId="32" borderId="0" applyProtection="false"/>
    <xf numFmtId="0" fontId="0" fillId="0" borderId="0" applyProtection="false">
      <alignment horizontal="left" vertical="center" indent="2"/>
    </xf>
    <xf numFmtId="0" fontId="70" fillId="18" borderId="19" applyProtection="false"/>
    <xf numFmtId="0" fontId="59" fillId="25" borderId="16" applyNumberFormat="false" applyAlignment="false" applyProtection="false">
      <alignment vertical="center"/>
    </xf>
    <xf numFmtId="37" fontId="68" fillId="0" borderId="0" applyProtection="false"/>
    <xf numFmtId="185" fontId="66" fillId="0" borderId="0" applyProtection="false"/>
    <xf numFmtId="0" fontId="6" fillId="0" borderId="0" applyProtection="false"/>
    <xf numFmtId="0" fontId="79" fillId="0" borderId="0"/>
    <xf numFmtId="0" fontId="40" fillId="34" borderId="0" applyNumberFormat="false" applyBorder="false" applyAlignment="false" applyProtection="false">
      <alignment vertical="center"/>
    </xf>
    <xf numFmtId="182" fontId="66" fillId="0" borderId="0" applyProtection="false"/>
    <xf numFmtId="0" fontId="40" fillId="34" borderId="0" applyProtection="false"/>
    <xf numFmtId="0" fontId="30" fillId="8" borderId="0" applyProtection="false"/>
    <xf numFmtId="179" fontId="83" fillId="0" borderId="0" applyProtection="false"/>
    <xf numFmtId="43" fontId="64" fillId="0" borderId="0" applyFont="false" applyFill="false" applyBorder="false" applyAlignment="false" applyProtection="false">
      <alignment vertical="center"/>
    </xf>
    <xf numFmtId="0" fontId="58" fillId="32" borderId="0" applyNumberFormat="false" applyBorder="false" applyAlignment="false" applyProtection="false"/>
    <xf numFmtId="0" fontId="40" fillId="22" borderId="0" applyNumberFormat="false" applyBorder="false" applyAlignment="false" applyProtection="false">
      <alignment vertical="center"/>
    </xf>
    <xf numFmtId="0" fontId="59" fillId="18" borderId="16" applyProtection="false"/>
    <xf numFmtId="0" fontId="0" fillId="0" borderId="0"/>
    <xf numFmtId="0" fontId="29" fillId="5" borderId="0" applyProtection="false"/>
    <xf numFmtId="0" fontId="69" fillId="3" borderId="16" applyNumberFormat="false" applyAlignment="false" applyProtection="false">
      <alignment vertical="center"/>
    </xf>
    <xf numFmtId="0" fontId="34" fillId="0" borderId="9" applyProtection="false"/>
    <xf numFmtId="179" fontId="0" fillId="0" borderId="0" applyProtection="false"/>
    <xf numFmtId="0" fontId="0" fillId="0" borderId="0"/>
    <xf numFmtId="0" fontId="30" fillId="49" borderId="0" applyProtection="false"/>
    <xf numFmtId="0" fontId="38" fillId="33" borderId="0" applyNumberFormat="false" applyBorder="false" applyAlignment="false" applyProtection="false">
      <alignment vertical="center"/>
    </xf>
    <xf numFmtId="0" fontId="29" fillId="35" borderId="0" applyProtection="false"/>
    <xf numFmtId="0" fontId="0" fillId="0" borderId="0"/>
    <xf numFmtId="0" fontId="50" fillId="16" borderId="0" applyProtection="false"/>
    <xf numFmtId="0" fontId="29" fillId="14" borderId="0" applyProtection="false"/>
    <xf numFmtId="41" fontId="0" fillId="0" borderId="0" applyFont="false" applyFill="false" applyBorder="false" applyAlignment="false" applyProtection="false"/>
    <xf numFmtId="0" fontId="0" fillId="0" borderId="0"/>
    <xf numFmtId="0" fontId="49" fillId="15" borderId="0" applyNumberFormat="false" applyBorder="false" applyAlignment="false" applyProtection="false">
      <alignment vertical="center"/>
    </xf>
    <xf numFmtId="0" fontId="71" fillId="0" borderId="0" applyProtection="false"/>
    <xf numFmtId="187" fontId="0" fillId="0" borderId="0" applyProtection="false"/>
    <xf numFmtId="0" fontId="30" fillId="15" borderId="0" applyProtection="false"/>
    <xf numFmtId="0" fontId="40" fillId="29" borderId="0" applyProtection="false"/>
    <xf numFmtId="180" fontId="66" fillId="0" borderId="0" applyProtection="false"/>
    <xf numFmtId="0" fontId="48" fillId="0" borderId="12" applyProtection="false"/>
    <xf numFmtId="185" fontId="66" fillId="0" borderId="0"/>
    <xf numFmtId="0" fontId="30" fillId="10" borderId="0" applyNumberFormat="false" applyBorder="false" applyAlignment="false" applyProtection="false">
      <alignment vertical="center"/>
    </xf>
    <xf numFmtId="0" fontId="63" fillId="0" borderId="18" applyNumberFormat="false" applyFill="false" applyAlignment="false" applyProtection="false">
      <alignment vertical="center"/>
    </xf>
    <xf numFmtId="0" fontId="40" fillId="46" borderId="0" applyNumberFormat="false" applyBorder="false" applyAlignment="false" applyProtection="false">
      <alignment vertical="center"/>
    </xf>
    <xf numFmtId="0" fontId="72" fillId="0" borderId="0" applyProtection="false"/>
    <xf numFmtId="176" fontId="0" fillId="0" borderId="0" applyProtection="false"/>
    <xf numFmtId="9" fontId="64" fillId="0" borderId="0" applyFont="false" applyFill="false" applyBorder="false" applyAlignment="false" applyProtection="false">
      <alignment vertical="center"/>
    </xf>
    <xf numFmtId="0" fontId="38" fillId="38" borderId="0" applyProtection="false"/>
    <xf numFmtId="0" fontId="73" fillId="0" borderId="21" applyProtection="false"/>
    <xf numFmtId="0" fontId="63" fillId="0" borderId="18" applyProtection="false"/>
    <xf numFmtId="0" fontId="40" fillId="9" borderId="0" applyProtection="false"/>
    <xf numFmtId="0" fontId="0" fillId="0" borderId="0" applyProtection="false"/>
    <xf numFmtId="0" fontId="51" fillId="15" borderId="0" applyNumberFormat="false" applyBorder="false" applyAlignment="false" applyProtection="false">
      <alignment vertical="center"/>
    </xf>
    <xf numFmtId="0" fontId="58" fillId="3" borderId="0" applyNumberFormat="false" applyBorder="false" applyAlignment="false" applyProtection="false"/>
    <xf numFmtId="0" fontId="0" fillId="0" borderId="0" applyProtection="false"/>
    <xf numFmtId="183" fontId="0" fillId="0" borderId="0" applyProtection="false"/>
    <xf numFmtId="0" fontId="30" fillId="32" borderId="0" applyNumberFormat="false" applyBorder="false" applyAlignment="false" applyProtection="false">
      <alignment vertical="center"/>
    </xf>
    <xf numFmtId="0" fontId="59" fillId="18" borderId="16" applyNumberFormat="false" applyAlignment="false" applyProtection="false">
      <alignment vertical="center"/>
    </xf>
    <xf numFmtId="0" fontId="65" fillId="0" borderId="18" applyNumberFormat="false" applyFill="false" applyAlignment="false" applyProtection="false">
      <alignment vertical="center"/>
    </xf>
    <xf numFmtId="181" fontId="0" fillId="0" borderId="0" applyProtection="false"/>
    <xf numFmtId="0" fontId="43" fillId="11" borderId="0" applyProtection="false"/>
    <xf numFmtId="0" fontId="40" fillId="10" borderId="0" applyNumberFormat="false" applyBorder="false" applyAlignment="false" applyProtection="false">
      <alignment vertical="center"/>
    </xf>
    <xf numFmtId="0" fontId="80" fillId="11" borderId="0" applyNumberFormat="false" applyBorder="false" applyAlignment="false" applyProtection="false">
      <alignment vertical="center"/>
    </xf>
    <xf numFmtId="0" fontId="40" fillId="10" borderId="0" applyProtection="false"/>
    <xf numFmtId="49" fontId="0" fillId="0" borderId="0" applyProtection="false"/>
    <xf numFmtId="43" fontId="0" fillId="0" borderId="0" applyFont="false" applyFill="false" applyBorder="false" applyAlignment="false" applyProtection="false">
      <alignment vertical="center"/>
    </xf>
    <xf numFmtId="0" fontId="38" fillId="38" borderId="0" applyNumberFormat="false" applyBorder="false" applyAlignment="false" applyProtection="false">
      <alignment vertical="center"/>
    </xf>
    <xf numFmtId="0" fontId="30" fillId="3" borderId="0" applyProtection="false"/>
    <xf numFmtId="0" fontId="38" fillId="29" borderId="0" applyNumberFormat="false" applyBorder="false" applyAlignment="false" applyProtection="false">
      <alignment vertical="center"/>
    </xf>
    <xf numFmtId="0" fontId="33" fillId="0" borderId="0" applyProtection="false"/>
    <xf numFmtId="0" fontId="35" fillId="36" borderId="0" applyNumberFormat="false" applyBorder="false" applyAlignment="false" applyProtection="false">
      <alignment vertical="center"/>
    </xf>
    <xf numFmtId="0" fontId="29" fillId="3" borderId="0" applyProtection="false"/>
    <xf numFmtId="0" fontId="47" fillId="26" borderId="0" applyNumberFormat="false" applyBorder="false" applyAlignment="false" applyProtection="false">
      <alignment vertical="center"/>
    </xf>
    <xf numFmtId="0" fontId="76" fillId="0" borderId="0" applyProtection="false"/>
    <xf numFmtId="0" fontId="40" fillId="51" borderId="0" applyNumberFormat="false" applyBorder="false" applyAlignment="false" applyProtection="false">
      <alignment vertical="center"/>
    </xf>
    <xf numFmtId="0" fontId="30" fillId="5" borderId="0" applyProtection="false"/>
    <xf numFmtId="0" fontId="47" fillId="52" borderId="0" applyNumberFormat="false" applyBorder="false" applyAlignment="false" applyProtection="false">
      <alignment vertical="center"/>
    </xf>
    <xf numFmtId="0" fontId="58" fillId="29" borderId="0" applyProtection="false"/>
    <xf numFmtId="0" fontId="40" fillId="29" borderId="0" applyNumberFormat="false" applyBorder="false" applyAlignment="false" applyProtection="false">
      <alignment vertical="center"/>
    </xf>
    <xf numFmtId="0" fontId="58" fillId="18" borderId="0" applyNumberFormat="false" applyBorder="false" applyAlignment="false" applyProtection="false"/>
    <xf numFmtId="0" fontId="47" fillId="50"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47" fillId="28"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70" fillId="18" borderId="19" applyNumberFormat="false" applyAlignment="false" applyProtection="false">
      <alignment vertical="center"/>
    </xf>
    <xf numFmtId="0" fontId="0" fillId="5" borderId="25" applyNumberFormat="false" applyFont="false" applyAlignment="false" applyProtection="false">
      <alignment vertical="center"/>
    </xf>
    <xf numFmtId="0" fontId="0" fillId="0" borderId="0"/>
    <xf numFmtId="0" fontId="35" fillId="53" borderId="0" applyNumberFormat="false" applyBorder="false" applyAlignment="false" applyProtection="false">
      <alignment vertical="center"/>
    </xf>
    <xf numFmtId="9" fontId="0" fillId="0" borderId="0" applyFont="false" applyFill="false" applyBorder="false" applyAlignment="false" applyProtection="false"/>
    <xf numFmtId="0" fontId="84" fillId="0" borderId="0" applyProtection="false"/>
    <xf numFmtId="0" fontId="36" fillId="0" borderId="10" applyNumberFormat="false" applyFill="false" applyAlignment="false" applyProtection="false">
      <alignment vertical="center"/>
    </xf>
    <xf numFmtId="0" fontId="42" fillId="0" borderId="11" applyNumberFormat="false" applyFill="false" applyAlignment="false" applyProtection="false">
      <alignment vertical="center"/>
    </xf>
    <xf numFmtId="0" fontId="38" fillId="9" borderId="0" applyProtection="false"/>
    <xf numFmtId="0" fontId="87" fillId="11" borderId="0" applyNumberFormat="false" applyBorder="false" applyAlignment="false" applyProtection="false">
      <alignment vertical="center"/>
    </xf>
    <xf numFmtId="0" fontId="32" fillId="18" borderId="0" applyNumberFormat="false" applyBorder="false" applyAlignment="false" applyProtection="false"/>
    <xf numFmtId="41" fontId="7" fillId="0" borderId="0" applyFont="false" applyFill="false" applyBorder="false" applyAlignment="false" applyProtection="false">
      <alignment vertical="center"/>
    </xf>
    <xf numFmtId="37" fontId="68" fillId="0" borderId="0"/>
    <xf numFmtId="0" fontId="54" fillId="15" borderId="0" applyNumberFormat="false" applyBorder="false" applyAlignment="false" applyProtection="false">
      <alignment vertical="center"/>
    </xf>
    <xf numFmtId="0" fontId="60" fillId="0" borderId="0" applyProtection="false"/>
    <xf numFmtId="0" fontId="28" fillId="2" borderId="7" applyProtection="false"/>
    <xf numFmtId="0" fontId="30" fillId="9" borderId="0" applyProtection="false"/>
    <xf numFmtId="0" fontId="85" fillId="0" borderId="24" applyNumberFormat="false" applyFill="false" applyAlignment="false" applyProtection="false">
      <alignment vertical="center"/>
    </xf>
    <xf numFmtId="9" fontId="7" fillId="0" borderId="0" applyFont="false" applyFill="false" applyBorder="false" applyAlignment="false" applyProtection="false">
      <alignment vertical="center"/>
    </xf>
    <xf numFmtId="0" fontId="38" fillId="37" borderId="0" applyProtection="false"/>
    <xf numFmtId="0" fontId="67" fillId="2" borderId="7" applyNumberFormat="false" applyAlignment="false" applyProtection="false">
      <alignment vertical="center"/>
    </xf>
    <xf numFmtId="0" fontId="90" fillId="0" borderId="26" applyNumberFormat="false" applyFill="false" applyAlignment="false" applyProtection="false">
      <alignment vertical="center"/>
    </xf>
    <xf numFmtId="0" fontId="35" fillId="48" borderId="0" applyNumberFormat="false" applyBorder="false" applyAlignment="false" applyProtection="false">
      <alignment vertical="center"/>
    </xf>
    <xf numFmtId="0" fontId="67" fillId="2" borderId="7" applyProtection="false"/>
    <xf numFmtId="0" fontId="42" fillId="0" borderId="0" applyNumberFormat="false" applyFill="false" applyBorder="false" applyAlignment="false" applyProtection="false">
      <alignment vertical="center"/>
    </xf>
    <xf numFmtId="0" fontId="7" fillId="40" borderId="20" applyNumberFormat="false" applyFont="false" applyAlignment="false" applyProtection="false">
      <alignment vertical="center"/>
    </xf>
    <xf numFmtId="0" fontId="0" fillId="0" borderId="0" applyProtection="false">
      <alignment vertical="center"/>
    </xf>
    <xf numFmtId="0" fontId="73" fillId="0" borderId="23" applyProtection="false">
      <alignment horizontal="left" vertical="center"/>
    </xf>
    <xf numFmtId="0" fontId="47" fillId="54" borderId="0" applyNumberFormat="false" applyBorder="false" applyAlignment="false" applyProtection="false">
      <alignment vertical="center"/>
    </xf>
    <xf numFmtId="182" fontId="66" fillId="0" borderId="0"/>
    <xf numFmtId="0" fontId="70" fillId="25" borderId="19" applyProtection="false"/>
    <xf numFmtId="0" fontId="38" fillId="22" borderId="0" applyNumberFormat="false" applyBorder="false" applyAlignment="false" applyProtection="false">
      <alignment vertical="center"/>
    </xf>
    <xf numFmtId="0" fontId="61" fillId="0" borderId="17" applyProtection="false">
      <alignment horizontal="center"/>
    </xf>
    <xf numFmtId="0" fontId="75" fillId="42" borderId="22" applyNumberFormat="false" applyAlignment="false" applyProtection="false">
      <alignment vertical="center"/>
    </xf>
    <xf numFmtId="0" fontId="82" fillId="0" borderId="0" applyNumberFormat="false" applyFill="false" applyBorder="false" applyAlignment="false" applyProtection="false">
      <alignment vertical="center"/>
    </xf>
    <xf numFmtId="43" fontId="0" fillId="0" borderId="0" applyProtection="false"/>
    <xf numFmtId="0" fontId="88" fillId="0" borderId="26" applyNumberFormat="false" applyFill="false" applyAlignment="false" applyProtection="false">
      <alignment vertical="center"/>
    </xf>
    <xf numFmtId="0" fontId="89" fillId="0" borderId="0" applyNumberFormat="false" applyFill="false" applyBorder="false" applyAlignment="false" applyProtection="false">
      <alignment vertical="center"/>
    </xf>
    <xf numFmtId="0" fontId="35" fillId="55" borderId="0" applyNumberFormat="false" applyBorder="false" applyAlignment="false" applyProtection="false">
      <alignment vertical="center"/>
    </xf>
    <xf numFmtId="0" fontId="45" fillId="0" borderId="0">
      <alignment horizontal="center" wrapText="true"/>
      <protection locked="false"/>
    </xf>
    <xf numFmtId="0" fontId="30" fillId="18" borderId="0" applyProtection="false"/>
    <xf numFmtId="0" fontId="46" fillId="0" borderId="0" applyProtection="false"/>
    <xf numFmtId="0" fontId="44" fillId="0" borderId="0"/>
    <xf numFmtId="177" fontId="44" fillId="0" borderId="17" applyProtection="false">
      <alignment horizontal="right"/>
    </xf>
    <xf numFmtId="0" fontId="47" fillId="27"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93" fillId="60"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38" fillId="22" borderId="0" applyProtection="false"/>
    <xf numFmtId="0" fontId="81" fillId="0" borderId="0" applyNumberFormat="false" applyFill="false" applyBorder="false" applyAlignment="false" applyProtection="false">
      <alignment vertical="center"/>
    </xf>
    <xf numFmtId="0" fontId="80" fillId="11" borderId="0" applyProtection="false"/>
    <xf numFmtId="0" fontId="30" fillId="16" borderId="0" applyProtection="false"/>
    <xf numFmtId="0" fontId="47" fillId="43" borderId="0" applyNumberFormat="false" applyBorder="false" applyAlignment="false" applyProtection="false">
      <alignment vertical="center"/>
    </xf>
    <xf numFmtId="0" fontId="40" fillId="57" borderId="0" applyNumberFormat="false" applyBorder="false" applyAlignment="false" applyProtection="false">
      <alignment vertical="center"/>
    </xf>
    <xf numFmtId="0" fontId="0" fillId="0" borderId="0" applyProtection="false">
      <alignment horizontal="center" vertical="center"/>
    </xf>
    <xf numFmtId="0" fontId="77" fillId="4" borderId="22" applyNumberFormat="false" applyAlignment="false" applyProtection="false">
      <alignment vertical="center"/>
    </xf>
    <xf numFmtId="0" fontId="57" fillId="0" borderId="28" applyNumberFormat="false" applyFill="false" applyAlignment="false" applyProtection="false">
      <alignment vertical="center"/>
    </xf>
    <xf numFmtId="0" fontId="86" fillId="0" borderId="0" applyNumberFormat="false" applyFill="false" applyBorder="false" applyAlignment="false" applyProtection="false">
      <alignment vertical="center"/>
    </xf>
    <xf numFmtId="0" fontId="91" fillId="0" borderId="0"/>
    <xf numFmtId="0" fontId="35" fillId="31" borderId="0" applyNumberFormat="false" applyBorder="false" applyAlignment="false" applyProtection="false">
      <alignment vertical="center"/>
    </xf>
    <xf numFmtId="0" fontId="0" fillId="0" borderId="0"/>
    <xf numFmtId="0" fontId="47" fillId="56" borderId="0" applyNumberFormat="false" applyBorder="false" applyAlignment="false" applyProtection="false">
      <alignment vertical="center"/>
    </xf>
    <xf numFmtId="0" fontId="92" fillId="59" borderId="27" applyNumberFormat="false" applyAlignment="false" applyProtection="false">
      <alignment vertical="center"/>
    </xf>
    <xf numFmtId="0" fontId="30" fillId="25" borderId="0" applyProtection="false"/>
    <xf numFmtId="0" fontId="62" fillId="0" borderId="5" applyProtection="false">
      <alignment horizontal="center"/>
    </xf>
    <xf numFmtId="0" fontId="94" fillId="0" borderId="29" applyNumberFormat="false" applyFill="false" applyAlignment="false" applyProtection="false">
      <alignment vertical="center"/>
    </xf>
    <xf numFmtId="0" fontId="32" fillId="5" borderId="1" applyNumberFormat="false" applyBorder="false" applyAlignment="false" applyProtection="false"/>
    <xf numFmtId="0" fontId="40" fillId="46" borderId="0" applyProtection="false"/>
    <xf numFmtId="0" fontId="35" fillId="45"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47" fillId="61" borderId="0" applyNumberFormat="false" applyBorder="false" applyAlignment="false" applyProtection="false">
      <alignment vertical="center"/>
    </xf>
    <xf numFmtId="0" fontId="95" fillId="0" borderId="0" applyNumberFormat="false" applyFill="false" applyBorder="false" applyAlignment="false" applyProtection="false">
      <alignment vertical="center"/>
    </xf>
    <xf numFmtId="0" fontId="58" fillId="37" borderId="0" applyProtection="false"/>
    <xf numFmtId="0" fontId="0" fillId="0" borderId="0">
      <alignment vertical="center"/>
    </xf>
    <xf numFmtId="0" fontId="74" fillId="41" borderId="0" applyNumberFormat="false" applyBorder="false" applyAlignment="false" applyProtection="false">
      <alignment vertical="center"/>
    </xf>
    <xf numFmtId="0" fontId="32" fillId="18" borderId="0" applyProtection="false"/>
    <xf numFmtId="0" fontId="57" fillId="0" borderId="0" applyNumberFormat="false" applyFill="false" applyBorder="false" applyAlignment="false" applyProtection="false">
      <alignment vertical="center"/>
    </xf>
    <xf numFmtId="0" fontId="34" fillId="0" borderId="0" applyProtection="false"/>
    <xf numFmtId="0" fontId="35" fillId="58" borderId="0" applyNumberFormat="false" applyBorder="false" applyAlignment="false" applyProtection="false">
      <alignment vertical="center"/>
    </xf>
    <xf numFmtId="0" fontId="0" fillId="0" borderId="0"/>
    <xf numFmtId="0" fontId="78" fillId="44" borderId="0" applyNumberFormat="false" applyBorder="false" applyAlignment="false" applyProtection="false">
      <alignment vertical="center"/>
    </xf>
    <xf numFmtId="184" fontId="56" fillId="24" borderId="0" applyProtection="false"/>
    <xf numFmtId="0" fontId="55" fillId="0" borderId="15" applyNumberFormat="false" applyFill="false" applyAlignment="false" applyProtection="false">
      <alignment vertical="center"/>
    </xf>
    <xf numFmtId="0" fontId="35" fillId="21" borderId="0" applyNumberFormat="false" applyBorder="false" applyAlignment="false" applyProtection="false">
      <alignment vertical="center"/>
    </xf>
    <xf numFmtId="0" fontId="54" fillId="15" borderId="0" applyProtection="false"/>
    <xf numFmtId="0" fontId="35" fillId="20" borderId="0" applyNumberFormat="false" applyBorder="false" applyAlignment="false" applyProtection="false">
      <alignment vertical="center"/>
    </xf>
    <xf numFmtId="0" fontId="47" fillId="19" borderId="0" applyNumberFormat="false" applyBorder="false" applyAlignment="false" applyProtection="false">
      <alignment vertical="center"/>
    </xf>
    <xf numFmtId="0" fontId="58" fillId="3" borderId="0" applyProtection="false"/>
    <xf numFmtId="0" fontId="58" fillId="39" borderId="0" applyProtection="false"/>
    <xf numFmtId="0" fontId="7" fillId="0" borderId="0">
      <alignment vertical="center"/>
    </xf>
    <xf numFmtId="0" fontId="35" fillId="23" borderId="0" applyNumberFormat="false" applyBorder="false" applyAlignment="false" applyProtection="false">
      <alignment vertical="center"/>
    </xf>
    <xf numFmtId="0" fontId="53" fillId="0" borderId="14" applyNumberFormat="false" applyFill="false" applyAlignment="false" applyProtection="false">
      <alignment vertical="center"/>
    </xf>
    <xf numFmtId="0" fontId="52" fillId="17" borderId="13">
      <protection locked="false"/>
    </xf>
    <xf numFmtId="0" fontId="51" fillId="15" borderId="0" applyProtection="false"/>
    <xf numFmtId="0" fontId="58" fillId="32" borderId="0" applyProtection="false"/>
    <xf numFmtId="0" fontId="50" fillId="16" borderId="0" applyNumberFormat="false" applyBorder="false" applyAlignment="false" applyProtection="false">
      <alignment vertical="center"/>
    </xf>
    <xf numFmtId="0" fontId="29" fillId="15" borderId="0" applyProtection="false"/>
    <xf numFmtId="0" fontId="49" fillId="15" borderId="0" applyProtection="false"/>
    <xf numFmtId="0" fontId="40" fillId="22" borderId="0" applyProtection="false"/>
    <xf numFmtId="0" fontId="40" fillId="33" borderId="0" applyNumberFormat="false" applyBorder="false" applyAlignment="false" applyProtection="false">
      <alignment vertical="center"/>
    </xf>
    <xf numFmtId="4" fontId="0" fillId="0" borderId="0" applyProtection="false"/>
    <xf numFmtId="0" fontId="29" fillId="14" borderId="0" applyNumberFormat="false" applyBorder="false" applyAlignment="false" applyProtection="false"/>
    <xf numFmtId="0" fontId="48" fillId="0" borderId="12" applyNumberFormat="false" applyFill="false" applyAlignment="false" applyProtection="false">
      <alignment vertical="center"/>
    </xf>
    <xf numFmtId="0" fontId="59" fillId="25" borderId="16" applyProtection="false"/>
    <xf numFmtId="0" fontId="0" fillId="0" borderId="0"/>
    <xf numFmtId="0" fontId="30" fillId="14" borderId="0" applyProtection="false"/>
    <xf numFmtId="0" fontId="34" fillId="0" borderId="0" applyNumberFormat="false" applyFill="false" applyBorder="false" applyAlignment="false" applyProtection="false">
      <alignment vertical="center"/>
    </xf>
    <xf numFmtId="0" fontId="61" fillId="0" borderId="17" applyProtection="false">
      <alignment horizontal="left"/>
    </xf>
    <xf numFmtId="0" fontId="47" fillId="13"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15" fontId="83" fillId="0" borderId="0"/>
    <xf numFmtId="0" fontId="46" fillId="0" borderId="0">
      <protection locked="false"/>
    </xf>
    <xf numFmtId="0" fontId="29" fillId="35" borderId="0" applyNumberFormat="false" applyBorder="false" applyAlignment="false" applyProtection="false"/>
    <xf numFmtId="0" fontId="40" fillId="12" borderId="0" applyProtection="false"/>
    <xf numFmtId="0" fontId="38" fillId="16" borderId="0" applyProtection="false"/>
    <xf numFmtId="0" fontId="30" fillId="11" borderId="0" applyProtection="false"/>
    <xf numFmtId="0" fontId="38" fillId="18" borderId="0" applyProtection="false"/>
    <xf numFmtId="0" fontId="69" fillId="3" borderId="16" applyProtection="false"/>
    <xf numFmtId="0" fontId="38" fillId="37" borderId="0" applyNumberFormat="false" applyBorder="false" applyAlignment="false" applyProtection="false">
      <alignment vertical="center"/>
    </xf>
    <xf numFmtId="14" fontId="45" fillId="0" borderId="0">
      <alignment horizontal="center" wrapText="true"/>
      <protection locked="false"/>
    </xf>
    <xf numFmtId="0" fontId="29" fillId="18" borderId="0" applyNumberFormat="false" applyBorder="false" applyAlignment="false" applyProtection="false"/>
    <xf numFmtId="0" fontId="42" fillId="0" borderId="0" applyProtection="false"/>
    <xf numFmtId="0" fontId="0" fillId="0" borderId="0">
      <alignment vertical="center"/>
    </xf>
    <xf numFmtId="0" fontId="0" fillId="0" borderId="0"/>
    <xf numFmtId="0" fontId="38" fillId="29" borderId="0" applyProtection="false"/>
    <xf numFmtId="0" fontId="44" fillId="0" borderId="0" applyProtection="false"/>
    <xf numFmtId="43" fontId="0" fillId="0" borderId="0" applyFont="false" applyFill="false" applyBorder="false" applyAlignment="false" applyProtection="false"/>
    <xf numFmtId="0" fontId="58" fillId="18" borderId="0" applyProtection="false"/>
    <xf numFmtId="0" fontId="30" fillId="10" borderId="0" applyProtection="false"/>
    <xf numFmtId="0" fontId="42" fillId="0" borderId="11" applyProtection="false"/>
    <xf numFmtId="0" fontId="41" fillId="0" borderId="0" applyNumberFormat="false" applyFill="false" applyBorder="false" applyAlignment="false" applyProtection="false">
      <alignment vertical="center"/>
    </xf>
    <xf numFmtId="0" fontId="40" fillId="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3" borderId="0" applyProtection="false"/>
    <xf numFmtId="184" fontId="37" fillId="7" borderId="0" applyProtection="false"/>
    <xf numFmtId="0" fontId="36" fillId="0" borderId="10" applyProtection="false"/>
    <xf numFmtId="0" fontId="35" fillId="6" borderId="0" applyNumberFormat="false" applyBorder="false" applyAlignment="false" applyProtection="false">
      <alignment vertical="center"/>
    </xf>
    <xf numFmtId="0" fontId="39" fillId="0" borderId="0" applyProtection="false"/>
    <xf numFmtId="0" fontId="34" fillId="0" borderId="9" applyNumberFormat="false" applyFill="false" applyAlignment="false" applyProtection="false">
      <alignment vertical="center"/>
    </xf>
    <xf numFmtId="0" fontId="6" fillId="0" borderId="0"/>
    <xf numFmtId="0" fontId="0" fillId="0" borderId="0" applyProtection="false">
      <alignment vertical="center"/>
    </xf>
    <xf numFmtId="180" fontId="66" fillId="0" borderId="0"/>
    <xf numFmtId="0" fontId="33" fillId="0" borderId="0"/>
    <xf numFmtId="0" fontId="43"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2" fillId="5" borderId="0" applyProtection="false"/>
    <xf numFmtId="0" fontId="29" fillId="5" borderId="0" applyNumberFormat="false" applyBorder="false" applyAlignment="false" applyProtection="false"/>
    <xf numFmtId="0" fontId="0" fillId="0" borderId="0" applyProtection="false"/>
    <xf numFmtId="0" fontId="31" fillId="4" borderId="8" applyNumberFormat="false" applyAlignment="false" applyProtection="false">
      <alignment vertical="center"/>
    </xf>
    <xf numFmtId="0" fontId="29" fillId="18" borderId="0" applyProtection="false"/>
    <xf numFmtId="0" fontId="30" fillId="0" borderId="0">
      <alignment vertical="center"/>
    </xf>
    <xf numFmtId="0" fontId="29" fillId="3" borderId="0" applyNumberFormat="false" applyBorder="false" applyAlignment="false" applyProtection="false"/>
    <xf numFmtId="0" fontId="30" fillId="9" borderId="0" applyNumberFormat="false" applyBorder="false" applyAlignment="false" applyProtection="false">
      <alignment vertical="center"/>
    </xf>
    <xf numFmtId="0" fontId="28" fillId="2" borderId="7" applyNumberFormat="false" applyAlignment="false" applyProtection="false">
      <alignment vertical="center"/>
    </xf>
  </cellStyleXfs>
  <cellXfs count="132">
    <xf numFmtId="0" fontId="0" fillId="0" borderId="0" xfId="0"/>
    <xf numFmtId="0" fontId="1" fillId="0" borderId="0" xfId="116" applyNumberFormat="true" applyFont="true" applyFill="true" applyBorder="true" applyAlignment="true">
      <alignment horizontal="center" vertical="center"/>
    </xf>
    <xf numFmtId="0" fontId="2" fillId="0" borderId="0" xfId="116" applyNumberFormat="true" applyFont="true" applyFill="true" applyBorder="true" applyAlignment="true">
      <alignment horizontal="center" vertical="center"/>
    </xf>
    <xf numFmtId="0" fontId="1" fillId="0" borderId="0" xfId="116" applyNumberFormat="true" applyFont="true" applyFill="true" applyBorder="true" applyAlignment="true">
      <alignment vertical="center"/>
    </xf>
    <xf numFmtId="0" fontId="0" fillId="0" borderId="0" xfId="0" applyFont="true" applyFill="true" applyAlignment="true">
      <alignment vertical="center"/>
    </xf>
    <xf numFmtId="0" fontId="3" fillId="0" borderId="0" xfId="0" applyFont="true" applyFill="true" applyAlignment="true">
      <alignment horizontal="left" vertical="center"/>
    </xf>
    <xf numFmtId="0" fontId="4" fillId="0" borderId="0" xfId="215" applyNumberFormat="true" applyFont="true" applyFill="true" applyAlignment="true">
      <alignment horizontal="center" vertical="center"/>
    </xf>
    <xf numFmtId="0" fontId="5"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0" fillId="0" borderId="1" xfId="0" applyFill="true" applyBorder="true" applyAlignment="true">
      <alignment horizontal="center" vertical="center"/>
    </xf>
    <xf numFmtId="0" fontId="5" fillId="0" borderId="1" xfId="0" applyFont="true" applyFill="true" applyBorder="true" applyAlignment="true">
      <alignment vertical="center"/>
    </xf>
    <xf numFmtId="0" fontId="0" fillId="0" borderId="0" xfId="0" applyFont="true" applyFill="true" applyAlignment="true">
      <alignment horizontal="center" vertical="center"/>
    </xf>
    <xf numFmtId="0" fontId="2" fillId="0" borderId="0" xfId="194" applyFont="true" applyFill="true" applyAlignment="true">
      <alignment horizontal="center" vertical="center"/>
    </xf>
    <xf numFmtId="0" fontId="0" fillId="0" borderId="2" xfId="0" applyFill="true" applyBorder="true" applyAlignment="true">
      <alignment horizontal="center" vertical="center"/>
    </xf>
    <xf numFmtId="0" fontId="5" fillId="0" borderId="0" xfId="116" applyNumberFormat="true" applyFont="true" applyFill="true" applyBorder="true" applyAlignment="true">
      <alignment horizontal="center" vertical="center"/>
    </xf>
    <xf numFmtId="0" fontId="6" fillId="0" borderId="0" xfId="116" applyNumberFormat="true" applyFont="true" applyFill="true" applyBorder="true" applyAlignment="true">
      <alignment horizontal="center" vertical="center"/>
    </xf>
    <xf numFmtId="0" fontId="6" fillId="0" borderId="0" xfId="116" applyNumberFormat="true" applyFont="true" applyFill="true" applyAlignment="true">
      <alignment horizontal="center" vertical="center"/>
    </xf>
    <xf numFmtId="0" fontId="7" fillId="0" borderId="0" xfId="0" applyFont="true" applyFill="true" applyAlignment="true">
      <alignment horizontal="center" vertical="center"/>
    </xf>
    <xf numFmtId="0" fontId="7" fillId="0" borderId="0" xfId="0" applyFont="true" applyFill="true" applyAlignment="true">
      <alignment vertical="center"/>
    </xf>
    <xf numFmtId="0" fontId="0" fillId="0" borderId="0" xfId="0" applyAlignment="true">
      <alignment horizontal="center" vertical="center"/>
    </xf>
    <xf numFmtId="0" fontId="4" fillId="0" borderId="0" xfId="215" applyNumberFormat="true" applyFont="true" applyFill="true" applyAlignment="true">
      <alignment vertical="center"/>
    </xf>
    <xf numFmtId="0" fontId="0" fillId="0" borderId="0" xfId="194" applyFont="true" applyFill="true" applyBorder="true" applyAlignment="true">
      <alignment horizontal="center" vertical="center"/>
    </xf>
    <xf numFmtId="0" fontId="2" fillId="0" borderId="0" xfId="194" applyFont="true" applyFill="true" applyBorder="true" applyAlignment="true">
      <alignment horizontal="center" vertical="center"/>
    </xf>
    <xf numFmtId="0" fontId="8" fillId="0" borderId="3" xfId="0" applyFont="true" applyBorder="true" applyAlignment="true">
      <alignment horizontal="center"/>
    </xf>
    <xf numFmtId="0" fontId="8" fillId="0" borderId="4" xfId="0" applyFont="true" applyBorder="true" applyAlignment="true">
      <alignment horizontal="center"/>
    </xf>
    <xf numFmtId="0" fontId="0" fillId="0" borderId="1" xfId="0" applyBorder="true" applyAlignment="true">
      <alignment horizontal="center"/>
    </xf>
    <xf numFmtId="0" fontId="0" fillId="0" borderId="1" xfId="0" applyFont="true" applyBorder="true"/>
    <xf numFmtId="0" fontId="0" fillId="0" borderId="1" xfId="0" applyBorder="true"/>
    <xf numFmtId="0" fontId="3" fillId="0" borderId="0" xfId="0" applyFont="true" applyFill="true" applyAlignment="true">
      <alignment vertical="center"/>
    </xf>
    <xf numFmtId="0" fontId="4" fillId="0" borderId="0" xfId="215" applyNumberFormat="true" applyFont="true" applyFill="true" applyAlignment="true">
      <alignment horizontal="center"/>
    </xf>
    <xf numFmtId="0" fontId="4" fillId="0" borderId="0" xfId="215" applyNumberFormat="true" applyFont="true" applyFill="true" applyAlignment="true"/>
    <xf numFmtId="0" fontId="3" fillId="0" borderId="0" xfId="194" applyFont="true" applyFill="true" applyBorder="true" applyAlignment="true">
      <alignment vertical="center"/>
    </xf>
    <xf numFmtId="0" fontId="9" fillId="0" borderId="3" xfId="0" applyFont="true" applyBorder="true" applyAlignment="true">
      <alignment horizontal="center"/>
    </xf>
    <xf numFmtId="0" fontId="9" fillId="0" borderId="4" xfId="0" applyFont="true" applyBorder="true" applyAlignment="true">
      <alignment horizontal="center"/>
    </xf>
    <xf numFmtId="0" fontId="7" fillId="0" borderId="0" xfId="0" applyFont="true" applyFill="true" applyAlignment="true">
      <alignment vertical="center" wrapText="true"/>
    </xf>
    <xf numFmtId="0" fontId="4" fillId="0" borderId="0" xfId="0" applyFont="true" applyAlignment="true">
      <alignment horizontal="center"/>
    </xf>
    <xf numFmtId="0" fontId="10" fillId="0" borderId="0" xfId="194" applyFont="true" applyFill="true" applyBorder="true" applyAlignment="true">
      <alignment horizontal="center" vertical="center" wrapText="true"/>
    </xf>
    <xf numFmtId="0" fontId="11" fillId="0" borderId="0" xfId="116" applyNumberFormat="true" applyFont="true" applyFill="true" applyBorder="true" applyAlignment="true">
      <alignment horizontal="centerContinuous" vertical="center"/>
    </xf>
    <xf numFmtId="0" fontId="5" fillId="0" borderId="0" xfId="116" applyNumberFormat="true" applyFont="true" applyFill="true" applyBorder="true" applyAlignment="true">
      <alignment vertical="center"/>
    </xf>
    <xf numFmtId="0" fontId="6" fillId="0" borderId="0" xfId="116" applyNumberFormat="true" applyFont="true" applyFill="true" applyBorder="true" applyAlignment="true">
      <alignment horizontal="left"/>
    </xf>
    <xf numFmtId="0" fontId="11" fillId="0" borderId="0" xfId="116" applyNumberFormat="true" applyFont="true" applyFill="true" applyBorder="true" applyAlignment="true">
      <alignment horizontal="left" vertical="center"/>
    </xf>
    <xf numFmtId="0" fontId="11" fillId="0" borderId="0" xfId="116" applyNumberFormat="true" applyFont="true" applyFill="true" applyBorder="true" applyAlignment="true">
      <alignment horizontal="center" vertical="center"/>
    </xf>
    <xf numFmtId="0" fontId="11" fillId="0" borderId="0" xfId="116" applyNumberFormat="true" applyFont="true" applyFill="true" applyBorder="true" applyAlignment="true">
      <alignment vertical="center"/>
    </xf>
    <xf numFmtId="0" fontId="12" fillId="0" borderId="0" xfId="116" applyNumberFormat="true" applyFont="true" applyFill="true" applyBorder="true" applyAlignment="true">
      <alignment horizontal="center" vertical="center"/>
    </xf>
    <xf numFmtId="0" fontId="13" fillId="0" borderId="1" xfId="0" applyFont="true" applyBorder="true" applyAlignment="true">
      <alignment horizontal="center" vertical="center" wrapText="true"/>
    </xf>
    <xf numFmtId="0" fontId="2" fillId="0" borderId="1" xfId="116" applyNumberFormat="true" applyFont="true" applyFill="true" applyBorder="true" applyAlignment="true">
      <alignment vertical="center"/>
    </xf>
    <xf numFmtId="0" fontId="2" fillId="0" borderId="5" xfId="60" applyNumberFormat="true" applyFont="true" applyFill="true" applyBorder="true" applyAlignment="true">
      <alignment vertical="center"/>
    </xf>
    <xf numFmtId="0" fontId="2" fillId="0" borderId="1" xfId="232" applyNumberFormat="true" applyFont="true" applyFill="true" applyBorder="true" applyAlignment="true">
      <alignment vertical="center" wrapText="true"/>
    </xf>
    <xf numFmtId="0" fontId="4" fillId="0" borderId="0" xfId="215" applyNumberFormat="true" applyFont="true" applyFill="true" applyAlignment="true">
      <alignment horizontal="left" vertical="center"/>
    </xf>
    <xf numFmtId="0" fontId="12" fillId="0" borderId="0" xfId="116" applyNumberFormat="true" applyFont="true" applyFill="true" applyBorder="true" applyAlignment="true">
      <alignment horizontal="left" vertical="center"/>
    </xf>
    <xf numFmtId="0" fontId="13" fillId="0" borderId="1" xfId="0" applyFont="true" applyFill="true" applyBorder="true" applyAlignment="true">
      <alignment horizontal="center" vertical="center" wrapText="true"/>
    </xf>
    <xf numFmtId="0" fontId="2" fillId="0" borderId="1" xfId="214" applyFont="true" applyFill="true" applyBorder="true" applyAlignment="true">
      <alignment horizontal="center" vertical="center" wrapText="true"/>
    </xf>
    <xf numFmtId="0" fontId="13" fillId="0" borderId="1" xfId="0" applyFont="true" applyBorder="true" applyAlignment="true">
      <alignment vertical="center" wrapText="true"/>
    </xf>
    <xf numFmtId="0" fontId="13" fillId="0" borderId="1" xfId="0" applyFont="true" applyFill="true" applyBorder="true" applyAlignment="true">
      <alignment vertical="center" wrapText="true"/>
    </xf>
    <xf numFmtId="0" fontId="14" fillId="0" borderId="1" xfId="116" applyNumberFormat="true" applyFont="true" applyFill="true" applyBorder="true" applyAlignment="true">
      <alignment horizontal="center" vertical="center"/>
    </xf>
    <xf numFmtId="0" fontId="15" fillId="0" borderId="1" xfId="92" applyFont="true" applyFill="true" applyBorder="true" applyAlignment="true">
      <alignment horizontal="center" vertical="center" wrapText="true"/>
    </xf>
    <xf numFmtId="0" fontId="15" fillId="0" borderId="1" xfId="116" applyNumberFormat="true" applyFont="true" applyFill="true" applyBorder="true" applyAlignment="true">
      <alignment horizontal="center" vertical="center"/>
    </xf>
    <xf numFmtId="0" fontId="14" fillId="0" borderId="1" xfId="116" applyNumberFormat="true" applyFont="true" applyFill="true" applyBorder="true" applyAlignment="true">
      <alignment horizontal="center" vertical="center" wrapText="true"/>
    </xf>
    <xf numFmtId="0" fontId="15" fillId="0" borderId="1" xfId="116" applyNumberFormat="true" applyFont="true" applyFill="true" applyBorder="true" applyAlignment="true">
      <alignment vertical="center"/>
    </xf>
    <xf numFmtId="0" fontId="14" fillId="0" borderId="5" xfId="116" applyNumberFormat="true" applyFont="true" applyFill="true" applyBorder="true" applyAlignment="true">
      <alignment horizontal="center" vertical="center"/>
    </xf>
    <xf numFmtId="0" fontId="14" fillId="0" borderId="5" xfId="116" applyNumberFormat="true" applyFont="true" applyFill="true" applyBorder="true" applyAlignment="true">
      <alignment horizontal="center" vertical="center" wrapText="true"/>
    </xf>
    <xf numFmtId="0" fontId="14" fillId="0" borderId="2" xfId="60" applyNumberFormat="true" applyFont="true" applyFill="true" applyBorder="true" applyAlignment="true">
      <alignment horizontal="center" vertical="center"/>
    </xf>
    <xf numFmtId="49" fontId="14" fillId="0" borderId="2" xfId="60" applyNumberFormat="true" applyFont="true" applyFill="true" applyBorder="true" applyAlignment="true">
      <alignment horizontal="center" vertical="center" wrapText="true"/>
    </xf>
    <xf numFmtId="0" fontId="15" fillId="0" borderId="1" xfId="169" applyFont="true" applyFill="true" applyBorder="true" applyAlignment="true">
      <alignment horizontal="center" vertical="center" wrapText="true"/>
    </xf>
    <xf numFmtId="0" fontId="15" fillId="0" borderId="1" xfId="92" applyNumberFormat="true" applyFont="true" applyFill="true" applyBorder="true" applyAlignment="true">
      <alignment horizontal="center" vertical="center" wrapText="true"/>
    </xf>
    <xf numFmtId="0" fontId="15" fillId="0" borderId="1" xfId="60" applyNumberFormat="true" applyFont="true" applyFill="true" applyBorder="true" applyAlignment="true">
      <alignment horizontal="center" vertical="center"/>
    </xf>
    <xf numFmtId="0" fontId="16" fillId="0" borderId="0" xfId="116" applyNumberFormat="true" applyFont="true" applyFill="true" applyBorder="true" applyAlignment="true">
      <alignment horizontal="left" vertical="center"/>
    </xf>
    <xf numFmtId="0" fontId="16" fillId="0" borderId="0" xfId="116" applyNumberFormat="true" applyFont="true" applyFill="true" applyBorder="true" applyAlignment="true">
      <alignment horizontal="center" vertical="center"/>
    </xf>
    <xf numFmtId="0" fontId="17" fillId="0" borderId="0" xfId="116" applyNumberFormat="true" applyFont="true" applyFill="true" applyBorder="true" applyAlignment="true">
      <alignment horizontal="left"/>
    </xf>
    <xf numFmtId="0" fontId="18" fillId="0" borderId="0" xfId="116" applyNumberFormat="true" applyFont="true" applyFill="true" applyBorder="true" applyAlignment="true">
      <alignment horizontal="center" vertical="center"/>
    </xf>
    <xf numFmtId="0" fontId="18" fillId="0" borderId="0" xfId="116" applyNumberFormat="true" applyFont="true" applyFill="true" applyBorder="true" applyAlignment="true">
      <alignment vertical="center"/>
    </xf>
    <xf numFmtId="0" fontId="18" fillId="0" borderId="0" xfId="116" applyNumberFormat="true" applyFont="true" applyFill="true" applyBorder="true" applyAlignment="true">
      <alignment horizontal="center" vertical="center" wrapText="true"/>
    </xf>
    <xf numFmtId="0" fontId="16" fillId="0" borderId="6" xfId="116" applyNumberFormat="true" applyFont="true" applyFill="true" applyBorder="true" applyAlignment="true">
      <alignment horizontal="center" vertical="center" wrapText="true"/>
    </xf>
    <xf numFmtId="0" fontId="16" fillId="0" borderId="6" xfId="116" applyNumberFormat="true" applyFont="true" applyFill="true" applyBorder="true" applyAlignment="true">
      <alignment horizontal="left" vertical="center" wrapText="true"/>
    </xf>
    <xf numFmtId="0" fontId="16" fillId="0" borderId="0" xfId="116" applyNumberFormat="true" applyFont="true" applyFill="true" applyBorder="true" applyAlignment="true">
      <alignment horizontal="left" vertical="center" wrapText="true"/>
    </xf>
    <xf numFmtId="0" fontId="19" fillId="0" borderId="0" xfId="116" applyNumberFormat="true" applyFont="true" applyFill="true" applyBorder="true" applyAlignment="true">
      <alignment horizontal="center" vertical="center" wrapText="true"/>
    </xf>
    <xf numFmtId="0" fontId="1" fillId="0" borderId="0" xfId="0" applyFont="true" applyFill="true" applyAlignment="true">
      <alignment vertical="center"/>
    </xf>
    <xf numFmtId="0" fontId="0" fillId="0" borderId="0" xfId="0" applyFont="true" applyFill="true"/>
    <xf numFmtId="0" fontId="1" fillId="0" borderId="0" xfId="215" applyNumberFormat="true" applyFont="true" applyFill="true" applyBorder="true" applyAlignment="true"/>
    <xf numFmtId="0" fontId="4" fillId="0" borderId="0" xfId="215" applyNumberFormat="true" applyFont="true" applyFill="true" applyBorder="true" applyAlignment="true">
      <alignment horizontal="center"/>
    </xf>
    <xf numFmtId="0" fontId="20" fillId="0" borderId="0" xfId="215" applyNumberFormat="true" applyFont="true" applyFill="true" applyBorder="true" applyAlignment="true">
      <alignment horizontal="center" vertical="center"/>
    </xf>
    <xf numFmtId="0" fontId="5" fillId="0" borderId="1" xfId="239" applyNumberFormat="true" applyFont="true" applyFill="true" applyBorder="true" applyAlignment="true" applyProtection="true">
      <alignment horizontal="center" vertical="center"/>
      <protection locked="false"/>
    </xf>
    <xf numFmtId="0" fontId="5" fillId="0" borderId="2" xfId="239" applyNumberFormat="true" applyFont="true" applyFill="true" applyBorder="true" applyAlignment="true" applyProtection="true">
      <alignment horizontal="center" vertical="center" wrapText="true"/>
      <protection locked="false"/>
    </xf>
    <xf numFmtId="0" fontId="5" fillId="0" borderId="5" xfId="239" applyNumberFormat="true" applyFont="true" applyFill="true" applyBorder="true" applyAlignment="true" applyProtection="true">
      <alignment horizontal="center" vertical="center" wrapText="true"/>
      <protection locked="false"/>
    </xf>
    <xf numFmtId="0" fontId="9" fillId="0" borderId="1" xfId="0" applyFont="true" applyBorder="true"/>
    <xf numFmtId="0" fontId="9" fillId="0" borderId="1" xfId="0" applyFont="true" applyFill="true" applyBorder="true" applyAlignment="true">
      <alignment horizontal="center"/>
    </xf>
    <xf numFmtId="0" fontId="21" fillId="0" borderId="1" xfId="0" applyFont="true" applyBorder="true"/>
    <xf numFmtId="0" fontId="21" fillId="0" borderId="1" xfId="0" applyFont="true" applyFill="true" applyBorder="true" applyAlignment="true">
      <alignment horizontal="center"/>
    </xf>
    <xf numFmtId="0" fontId="9" fillId="0" borderId="1" xfId="0" applyFont="true" applyBorder="true" applyAlignment="true">
      <alignment horizontal="left"/>
    </xf>
    <xf numFmtId="0" fontId="22" fillId="0" borderId="0" xfId="0" applyFont="true" applyFill="true" applyBorder="true" applyAlignment="true" applyProtection="true"/>
    <xf numFmtId="0" fontId="23" fillId="0" borderId="0" xfId="0" applyFont="true" applyFill="true" applyBorder="true" applyAlignment="true"/>
    <xf numFmtId="0" fontId="0" fillId="0" borderId="0" xfId="0" applyFill="true" applyAlignment="true">
      <alignment horizontal="center"/>
    </xf>
    <xf numFmtId="0" fontId="24" fillId="0" borderId="0" xfId="0" applyFont="true" applyFill="true" applyAlignment="true">
      <alignment horizontal="center"/>
    </xf>
    <xf numFmtId="0" fontId="0" fillId="0" borderId="0" xfId="0" applyFill="true"/>
    <xf numFmtId="0" fontId="0" fillId="0" borderId="1" xfId="0" applyFont="true" applyFill="true" applyBorder="true" applyAlignment="true">
      <alignment horizontal="center"/>
    </xf>
    <xf numFmtId="0" fontId="0" fillId="0" borderId="1" xfId="0" applyFill="true" applyBorder="true" applyAlignment="true">
      <alignment horizontal="center"/>
    </xf>
    <xf numFmtId="0" fontId="5" fillId="0" borderId="1" xfId="0" applyFont="true" applyFill="true" applyBorder="true" applyAlignment="true">
      <alignment horizontal="left"/>
    </xf>
    <xf numFmtId="0" fontId="0" fillId="0" borderId="1" xfId="0" applyFont="true" applyFill="true" applyBorder="true" applyAlignment="true"/>
    <xf numFmtId="0" fontId="0" fillId="0" borderId="1" xfId="0" applyFont="true" applyFill="true" applyBorder="true" applyAlignment="true">
      <alignment horizontal="left"/>
    </xf>
    <xf numFmtId="0" fontId="5" fillId="0" borderId="1" xfId="0" applyFont="true" applyFill="true" applyBorder="true" applyAlignment="true">
      <alignment horizontal="center"/>
    </xf>
    <xf numFmtId="0" fontId="0" fillId="0" borderId="1" xfId="0" applyFont="true" applyFill="true" applyBorder="true" applyAlignment="true">
      <alignment horizontal="left" wrapText="true"/>
    </xf>
    <xf numFmtId="0" fontId="0" fillId="0" borderId="0" xfId="0" applyFill="true" applyAlignment="true">
      <alignment horizontal="left"/>
    </xf>
    <xf numFmtId="178" fontId="0" fillId="0" borderId="0" xfId="0" applyNumberFormat="true" applyFill="true"/>
    <xf numFmtId="0" fontId="25" fillId="0" borderId="0" xfId="57" applyFont="true" applyFill="true" applyAlignment="true" applyProtection="true">
      <alignment horizontal="center" vertical="center"/>
    </xf>
    <xf numFmtId="0" fontId="0" fillId="0" borderId="1" xfId="0" applyFill="true" applyBorder="true" applyAlignment="true">
      <alignment horizontal="left"/>
    </xf>
    <xf numFmtId="0" fontId="0" fillId="0" borderId="1" xfId="0" applyFill="true" applyBorder="true"/>
    <xf numFmtId="0" fontId="0" fillId="0" borderId="1" xfId="0" applyFont="true" applyFill="true" applyBorder="true"/>
    <xf numFmtId="49" fontId="0" fillId="0" borderId="1" xfId="0" applyNumberFormat="true" applyFont="true" applyFill="true" applyBorder="true" applyAlignment="true">
      <alignment horizontal="left"/>
    </xf>
    <xf numFmtId="0" fontId="2" fillId="0" borderId="1" xfId="0" applyFont="true" applyFill="true" applyBorder="true"/>
    <xf numFmtId="49" fontId="0" fillId="0" borderId="1" xfId="0" applyNumberFormat="true" applyFill="true" applyBorder="true" applyAlignment="true">
      <alignment horizontal="left"/>
    </xf>
    <xf numFmtId="0" fontId="1" fillId="0" borderId="0" xfId="0" applyFont="true" applyFill="true" applyAlignment="true">
      <alignment vertical="center" wrapText="true"/>
    </xf>
    <xf numFmtId="0" fontId="1" fillId="0" borderId="0" xfId="215" applyNumberFormat="true" applyFont="true" applyFill="true" applyBorder="true" applyAlignment="true">
      <alignment horizontal="center" vertical="center" wrapText="true"/>
    </xf>
    <xf numFmtId="0" fontId="24" fillId="0" borderId="0" xfId="0" applyFont="true" applyAlignment="true">
      <alignment horizontal="center"/>
    </xf>
    <xf numFmtId="0" fontId="0" fillId="0" borderId="6" xfId="0" applyFont="true" applyBorder="true" applyAlignment="true">
      <alignment horizontal="center"/>
    </xf>
    <xf numFmtId="0" fontId="0" fillId="0" borderId="1" xfId="0" applyFont="true" applyBorder="true" applyAlignment="true">
      <alignment horizontal="center"/>
    </xf>
    <xf numFmtId="186" fontId="0" fillId="0" borderId="1" xfId="0" applyNumberFormat="true" applyFont="true" applyBorder="true" applyAlignment="true">
      <alignment horizontal="center"/>
    </xf>
    <xf numFmtId="186" fontId="0" fillId="0" borderId="1" xfId="0" applyNumberFormat="true" applyFill="true" applyBorder="true" applyAlignment="true">
      <alignment horizontal="center"/>
    </xf>
    <xf numFmtId="186" fontId="0" fillId="0" borderId="1" xfId="0" applyNumberFormat="true" applyBorder="true" applyAlignment="true">
      <alignment horizontal="center"/>
    </xf>
    <xf numFmtId="186" fontId="1" fillId="0" borderId="0" xfId="215" applyNumberFormat="true" applyFont="true" applyFill="true" applyBorder="true" applyAlignment="true">
      <alignment horizontal="center" vertical="center" wrapText="true"/>
    </xf>
    <xf numFmtId="0" fontId="0" fillId="0" borderId="0" xfId="0" applyAlignment="true">
      <alignment horizontal="center"/>
    </xf>
    <xf numFmtId="0" fontId="0" fillId="0" borderId="0" xfId="0" applyFont="true" applyAlignment="true">
      <alignment horizontal="center"/>
    </xf>
    <xf numFmtId="0" fontId="9" fillId="0" borderId="1" xfId="0" applyFont="true" applyBorder="true" applyAlignment="true">
      <alignment horizontal="center"/>
    </xf>
    <xf numFmtId="10" fontId="0" fillId="0" borderId="1" xfId="0" applyNumberFormat="true" applyBorder="true" applyAlignment="true">
      <alignment horizontal="center"/>
    </xf>
    <xf numFmtId="0" fontId="1" fillId="0" borderId="0" xfId="215" applyNumberFormat="true" applyFont="true" applyFill="true" applyBorder="true" applyAlignment="true">
      <alignment vertical="center"/>
    </xf>
    <xf numFmtId="0" fontId="1" fillId="0" borderId="0" xfId="215" applyNumberFormat="true" applyFont="true" applyFill="true" applyBorder="true" applyAlignment="true">
      <alignment horizontal="center" vertical="center"/>
    </xf>
    <xf numFmtId="0" fontId="0" fillId="0" borderId="0" xfId="0" applyFont="true" applyFill="true" applyAlignment="true">
      <alignment horizontal="center"/>
    </xf>
    <xf numFmtId="0" fontId="9" fillId="0" borderId="1" xfId="0" applyFont="true" applyFill="true" applyBorder="true"/>
    <xf numFmtId="0" fontId="26" fillId="0" borderId="0" xfId="194" applyFont="true" applyFill="true" applyBorder="true" applyAlignment="true">
      <alignment horizontal="center" vertical="center" wrapText="true"/>
    </xf>
    <xf numFmtId="0" fontId="8" fillId="0" borderId="0" xfId="194" applyFont="true" applyFill="true" applyBorder="true" applyAlignment="true">
      <alignment horizontal="left" vertical="center" indent="2"/>
    </xf>
    <xf numFmtId="0" fontId="8" fillId="0" borderId="0" xfId="194" applyFont="true" applyFill="true" applyBorder="true" applyAlignment="true">
      <alignment horizontal="left" vertical="center" wrapText="true" indent="2"/>
    </xf>
    <xf numFmtId="0" fontId="27" fillId="0" borderId="0" xfId="0" applyFont="true" applyFill="true" applyAlignment="true">
      <alignment horizontal="left" vertical="center" indent="2"/>
    </xf>
  </cellXfs>
  <cellStyles count="246">
    <cellStyle name="常规" xfId="0" builtinId="0"/>
    <cellStyle name="强调文字颜色 6 2 2 3" xfId="1"/>
    <cellStyle name="20% - 强调文字颜色 1 2 2 3" xfId="2"/>
    <cellStyle name="Accent6_Book1" xfId="3"/>
    <cellStyle name="Accent2 - 60%" xfId="4"/>
    <cellStyle name="常规 2 2 3 5" xfId="5"/>
    <cellStyle name="Accent3 25 2" xfId="6"/>
    <cellStyle name="Accent1 51 3 3" xfId="7"/>
    <cellStyle name="40% - 强调文字颜色 1 3 3 2" xfId="8"/>
    <cellStyle name="ol 4" xfId="9"/>
    <cellStyle name="输出 3 6" xfId="10"/>
    <cellStyle name="Calculation 3 3" xfId="11"/>
    <cellStyle name="no dec 3" xfId="12"/>
    <cellStyle name="Currency1" xfId="13"/>
    <cellStyle name="常规 10 2 4" xfId="14"/>
    <cellStyle name="未定义" xfId="15"/>
    <cellStyle name="60% - 强调文字颜色 1 4" xfId="16"/>
    <cellStyle name="Dollar (zero dec)" xfId="17"/>
    <cellStyle name="60% - 强调文字颜色 1 3 5" xfId="18"/>
    <cellStyle name="40% - 强调文字颜色 6 3 4" xfId="19"/>
    <cellStyle name="Date" xfId="20"/>
    <cellStyle name="千位分隔 13" xfId="21"/>
    <cellStyle name="Accent5 - 60% 3 2 2" xfId="22"/>
    <cellStyle name="强调文字颜色 2 3 3 2" xfId="23"/>
    <cellStyle name="计算 3 6" xfId="24"/>
    <cellStyle name="常规_2006年结转专项指标新科目表1_2013年专项指标 3" xfId="25"/>
    <cellStyle name="Accent2 - 20% 4" xfId="26"/>
    <cellStyle name="Input 50 2 2" xfId="27"/>
    <cellStyle name="Heading 3 2" xfId="28"/>
    <cellStyle name="PSDate 2 3" xfId="29"/>
    <cellStyle name="常规 2 2 8" xfId="30"/>
    <cellStyle name="20% - 强调文字颜色 4 3 4" xfId="31"/>
    <cellStyle name="Accent3 54" xfId="32"/>
    <cellStyle name="Accent5 - 40%" xfId="33"/>
    <cellStyle name="常规 17" xfId="34"/>
    <cellStyle name="适中 3 4" xfId="35"/>
    <cellStyle name="Accent5 - 20% 4" xfId="36"/>
    <cellStyle name="千位分隔[0] 3" xfId="37"/>
    <cellStyle name="e鯪9Y_x000b_ 10" xfId="38"/>
    <cellStyle name="好_隆德县2014年决算和2015年预算收支汇总表 3" xfId="39"/>
    <cellStyle name="del 2 2" xfId="40"/>
    <cellStyle name="Currency [0]_!!!GO" xfId="41"/>
    <cellStyle name="20% - 强调文字颜色 3 2 2 3" xfId="42"/>
    <cellStyle name="60% - 强调文字颜色 5 3 2 2" xfId="43"/>
    <cellStyle name="comma zerodec 3 2" xfId="44"/>
    <cellStyle name="Heading 1 4 2" xfId="45"/>
    <cellStyle name="Currency1 3" xfId="46"/>
    <cellStyle name="40% - 强调文字颜色 3 5" xfId="47"/>
    <cellStyle name="Heading 2 2 2 2" xfId="48"/>
    <cellStyle name="60% - 强调文字颜色 6 4 2" xfId="49"/>
    <cellStyle name="ColLevel_0" xfId="50"/>
    <cellStyle name="Comma [0]_!!!GO" xfId="51"/>
    <cellStyle name="百分比 3 2" xfId="52"/>
    <cellStyle name="Accent6 121 2" xfId="53"/>
    <cellStyle name="Header1 3" xfId="54"/>
    <cellStyle name="Heading 2" xfId="55"/>
    <cellStyle name="60% - 强调文字颜色 2 3 2 3" xfId="56"/>
    <cellStyle name="常规 10" xfId="57"/>
    <cellStyle name="好_支出测算_中央提前下达专项12_Xl0000464" xfId="58"/>
    <cellStyle name="Accent6 - 60% 3 2 2" xfId="59"/>
    <cellStyle name="常规_2006年结转专项指标新科目表1_2013年专项指标" xfId="60"/>
    <cellStyle name="Comma_!!!GO" xfId="61"/>
    <cellStyle name="40% - 强调文字颜色 1 4" xfId="62"/>
    <cellStyle name="计算 3_Xl0000464" xfId="63"/>
    <cellStyle name="标题 2 2_Xl0000464" xfId="64"/>
    <cellStyle name="Currency_!!!GO" xfId="65"/>
    <cellStyle name="差_金凤区2015年预算支出统计表" xfId="66"/>
    <cellStyle name="60% - 强调文字颜色 3 5" xfId="67"/>
    <cellStyle name="差_同心2015年预算支出统计表 2" xfId="68"/>
    <cellStyle name="60% - 强调文字颜色 3 2 2 3" xfId="69"/>
    <cellStyle name="_Book1_3 3 3" xfId="70"/>
    <cellStyle name="千位分隔_基金" xfId="71"/>
    <cellStyle name="Accent6 21 3" xfId="72"/>
    <cellStyle name="40% - Accent6 4" xfId="73"/>
    <cellStyle name="Accent5 35" xfId="74"/>
    <cellStyle name="_ET_STYLE_NoName_00__2013年应休未休年休假 2 2 2" xfId="75"/>
    <cellStyle name="强调文字颜色 6" xfId="76" builtinId="49"/>
    <cellStyle name="Accent6 - 40% 5" xfId="77"/>
    <cellStyle name="40% - 强调文字颜色 1" xfId="78" builtinId="31"/>
    <cellStyle name="_Book1_2_Book1 9" xfId="79"/>
    <cellStyle name="强调文字颜色 1 2 2 3" xfId="80"/>
    <cellStyle name="20% - Accent3 2 2 2" xfId="81"/>
    <cellStyle name="20% - 强调文字颜色 5" xfId="82" builtinId="46"/>
    <cellStyle name="Accent5_Book1" xfId="83"/>
    <cellStyle name="60% - 强调文字颜色 5 4" xfId="84"/>
    <cellStyle name="Accent3 - 60% 2 2 2" xfId="85"/>
    <cellStyle name="40% - 强调文字颜色 6" xfId="86" builtinId="51"/>
    <cellStyle name="20% - 强调文字颜色 6" xfId="87" builtinId="50"/>
    <cellStyle name="40% - 强调文字颜色 5" xfId="88" builtinId="47"/>
    <cellStyle name="货币[0]" xfId="89" builtinId="7"/>
    <cellStyle name="输出 5" xfId="90"/>
    <cellStyle name="注释 3 4" xfId="91"/>
    <cellStyle name="常规 20" xfId="92"/>
    <cellStyle name="强调文字颜色 5" xfId="93" builtinId="45"/>
    <cellStyle name="百分比 3" xfId="94"/>
    <cellStyle name="解释性文本 2" xfId="95"/>
    <cellStyle name="链接单元格 2 2 3" xfId="96"/>
    <cellStyle name="标题 3 2 4" xfId="97"/>
    <cellStyle name="60% - Accent2 3 2" xfId="98"/>
    <cellStyle name="差_2014年国有资本经营预算表_2015年公共预算 2" xfId="99"/>
    <cellStyle name="Grey 3" xfId="100"/>
    <cellStyle name="千位分隔[0]" xfId="101" builtinId="6"/>
    <cellStyle name="no dec 5" xfId="102"/>
    <cellStyle name="好_2014年国有资本经营预算表_2016年人代会表格（测算表） 2" xfId="103"/>
    <cellStyle name="Title" xfId="104"/>
    <cellStyle name="Check Cell 5" xfId="105"/>
    <cellStyle name="40% - Accent2 5 2" xfId="106"/>
    <cellStyle name="汇总" xfId="107" builtinId="25"/>
    <cellStyle name="百分比" xfId="108" builtinId="5"/>
    <cellStyle name="Accent4 2 2 2" xfId="109"/>
    <cellStyle name="检查单元格 2 2 3" xfId="110"/>
    <cellStyle name="标题 2" xfId="111" builtinId="17"/>
    <cellStyle name="60% - 强调文字颜色 4" xfId="112" builtinId="44"/>
    <cellStyle name="检查单元格 3 2" xfId="113"/>
    <cellStyle name="标题 4 3 2 3" xfId="114"/>
    <cellStyle name="注释" xfId="115" builtinId="10"/>
    <cellStyle name="常规_2013年专项指标" xfId="116"/>
    <cellStyle name="Header2 2" xfId="117"/>
    <cellStyle name="20% - 强调文字颜色 2" xfId="118" builtinId="34"/>
    <cellStyle name="Dollar (zero dec) 3" xfId="119"/>
    <cellStyle name="Output 3 3 2" xfId="120"/>
    <cellStyle name="Accent2 83 2" xfId="121"/>
    <cellStyle name="部门 4" xfId="122"/>
    <cellStyle name="输入" xfId="123" builtinId="20"/>
    <cellStyle name="解释性文本" xfId="124" builtinId="53"/>
    <cellStyle name="千位分隔 7" xfId="125"/>
    <cellStyle name="标题 1" xfId="126" builtinId="16"/>
    <cellStyle name="超链接" xfId="127" builtinId="8"/>
    <cellStyle name="60% - 强调文字颜色 6" xfId="128" builtinId="52"/>
    <cellStyle name="args.style 2" xfId="129"/>
    <cellStyle name="40% - Accent4" xfId="130"/>
    <cellStyle name="_ET_STYLE_NoName_00_ 2" xfId="131"/>
    <cellStyle name="样式 1 5" xfId="132"/>
    <cellStyle name="日期 2 2 2" xfId="133"/>
    <cellStyle name="20% - 强调文字颜色 3" xfId="134" builtinId="38"/>
    <cellStyle name="货币" xfId="135" builtinId="4"/>
    <cellStyle name="差" xfId="136" builtinId="27"/>
    <cellStyle name="40% - 强调文字颜色 4 5" xfId="137"/>
    <cellStyle name="Accent2 125" xfId="138"/>
    <cellStyle name="警告文本" xfId="139" builtinId="11"/>
    <cellStyle name="差_2013年专项指标 10" xfId="140"/>
    <cellStyle name="40% - Accent3 2" xfId="141"/>
    <cellStyle name="20% - 强调文字颜色 4" xfId="142" builtinId="42"/>
    <cellStyle name="强调文字颜色 4 2 3 2" xfId="143"/>
    <cellStyle name="center 2 2" xfId="144"/>
    <cellStyle name="计算" xfId="145" builtinId="22"/>
    <cellStyle name="标题 3" xfId="146" builtinId="18"/>
    <cellStyle name="已访问的超链接" xfId="147" builtinId="9"/>
    <cellStyle name="常规 14" xfId="148"/>
    <cellStyle name="强调文字颜色 4" xfId="149" builtinId="41"/>
    <cellStyle name="常规 5 6" xfId="150"/>
    <cellStyle name="40% - 强调文字颜色 3" xfId="151" builtinId="39"/>
    <cellStyle name="检查单元格" xfId="152" builtinId="23"/>
    <cellStyle name="20% - Accent4" xfId="153"/>
    <cellStyle name="标题1" xfId="154"/>
    <cellStyle name="链接单元格" xfId="155" builtinId="24"/>
    <cellStyle name="Input [yellow] 3" xfId="156"/>
    <cellStyle name="60% - 强调文字颜色 6 3" xfId="157"/>
    <cellStyle name="60% - 强调文字颜色 1" xfId="158" builtinId="32"/>
    <cellStyle name="60% - 强调文字颜色 3" xfId="159" builtinId="40"/>
    <cellStyle name="40% - 强调文字颜色 4" xfId="160" builtinId="43"/>
    <cellStyle name="标题" xfId="161" builtinId="15"/>
    <cellStyle name="Accent1_Book1" xfId="162"/>
    <cellStyle name="常规_2013年专项指标 3" xfId="163"/>
    <cellStyle name="好" xfId="164" builtinId="26"/>
    <cellStyle name="Grey" xfId="165"/>
    <cellStyle name="标题 4" xfId="166" builtinId="19"/>
    <cellStyle name="Heading 4" xfId="167"/>
    <cellStyle name="强调文字颜色 1" xfId="168" builtinId="29"/>
    <cellStyle name="e鯪9Y_x000b_ 8" xfId="169"/>
    <cellStyle name="适中" xfId="170" builtinId="28"/>
    <cellStyle name="Input Cells" xfId="171"/>
    <cellStyle name="汇总 2 3 2" xfId="172"/>
    <cellStyle name="强调文字颜色 2" xfId="173" builtinId="33"/>
    <cellStyle name="好_2014年国有资本经营预算表_张文涛 2016年预算 报财经委" xfId="174"/>
    <cellStyle name="60% - 强调文字颜色 2" xfId="175" builtinId="36"/>
    <cellStyle name="40% - 强调文字颜色 2" xfId="176" builtinId="35"/>
    <cellStyle name="Accent6 - 60% 4 2" xfId="177"/>
    <cellStyle name="Accent2_Book1" xfId="178"/>
    <cellStyle name="常规 13" xfId="179"/>
    <cellStyle name="强调文字颜色 3" xfId="180" builtinId="37"/>
    <cellStyle name="标题 1 3 3 2" xfId="181"/>
    <cellStyle name="t_HVAC Equipment (3) 7" xfId="182"/>
    <cellStyle name="好_支出测算_Xl0000464" xfId="183"/>
    <cellStyle name="Accent1 - 60% 2 3" xfId="184"/>
    <cellStyle name="适中 4 2" xfId="185"/>
    <cellStyle name="Accent3 - 40% 2 3 2" xfId="186"/>
    <cellStyle name="Good 4" xfId="187"/>
    <cellStyle name="强调文字颜色 2 2 3" xfId="188"/>
    <cellStyle name="强调文字颜色 3 4 2" xfId="189"/>
    <cellStyle name="PSDec 2 2" xfId="190"/>
    <cellStyle name="Accent5 - 20% 3 2 2" xfId="191"/>
    <cellStyle name="Heading 1 3 3" xfId="192"/>
    <cellStyle name="Calculation 5" xfId="193"/>
    <cellStyle name="常规 19" xfId="194"/>
    <cellStyle name="20% - 强调文字颜色 5 2 2 3" xfId="195"/>
    <cellStyle name="Heading 4 3 3" xfId="196"/>
    <cellStyle name="借出原因 2 2 2" xfId="197"/>
    <cellStyle name="20% - 强调文字颜色 1" xfId="198" builtinId="30"/>
    <cellStyle name="千位分隔" xfId="199" builtinId="3"/>
    <cellStyle name="Explanatory Text 3 2 2" xfId="200"/>
    <cellStyle name="Date 2" xfId="201"/>
    <cellStyle name="6mal 2 2 2" xfId="202"/>
    <cellStyle name="Accent5 - 40% 3" xfId="203"/>
    <cellStyle name="60% - 强调文字颜色 4 2 3 3" xfId="204"/>
    <cellStyle name="60% - Accent3 3 2" xfId="205"/>
    <cellStyle name="20% - 强调文字颜色 2 2 5" xfId="206"/>
    <cellStyle name="60% - Accent4 5" xfId="207"/>
    <cellStyle name="Input 70 6" xfId="208"/>
    <cellStyle name="Accent4 63 2 2" xfId="209"/>
    <cellStyle name="per.style 2 2 2" xfId="210"/>
    <cellStyle name="Accent4 - 40% 3 3" xfId="211"/>
    <cellStyle name="标题 4 2 3" xfId="212"/>
    <cellStyle name="常规 11 2 2 2" xfId="213"/>
    <cellStyle name="e鯪9Y_x000b_" xfId="214"/>
    <cellStyle name="Accent1 51 3 3 4" xfId="215"/>
    <cellStyle name="常规 8 3 2" xfId="216"/>
    <cellStyle name="千位分隔 2 3" xfId="217"/>
    <cellStyle name="Accent4 - 60% 2" xfId="218"/>
    <cellStyle name="40% - 强调文字颜色 3 3 2 3" xfId="219"/>
    <cellStyle name="标题 3 5" xfId="220"/>
    <cellStyle name="标题 6 3 2" xfId="221"/>
    <cellStyle name="60% - 强调文字颜色 2 5" xfId="222"/>
    <cellStyle name="40% - 强调文字颜色 6 4" xfId="223"/>
    <cellStyle name="警告文本 2 4" xfId="224"/>
    <cellStyle name="60% - Accent6 2 4" xfId="225"/>
    <cellStyle name="Linked Cells 2 2" xfId="226"/>
    <cellStyle name="链接单元格 3 4" xfId="227"/>
    <cellStyle name="60% - 强调文字颜色 5" xfId="228" builtinId="48"/>
    <cellStyle name="警告文本 3 2 2" xfId="229"/>
    <cellStyle name="Heading 3 3 3" xfId="230"/>
    <cellStyle name="常规 10 3 3" xfId="231"/>
    <cellStyle name="常规_2011年专项指标" xfId="232"/>
    <cellStyle name="comma zerodec 3" xfId="233"/>
    <cellStyle name="0,0_x000d__x000a_NA_x000d__x000a_" xfId="234"/>
    <cellStyle name="差_支出测算_2015年公共预算" xfId="235"/>
    <cellStyle name="百分比 2 2 2" xfId="236"/>
    <cellStyle name="Input [yellow]" xfId="237"/>
    <cellStyle name="Accent6 - 20% 2 2 2" xfId="238"/>
    <cellStyle name="常规 10 7" xfId="239"/>
    <cellStyle name="输出" xfId="240" builtinId="21"/>
    <cellStyle name="Accent2 - 40% 4 2" xfId="241"/>
    <cellStyle name="常规 2 4 3" xfId="242"/>
    <cellStyle name="Accent6 - 40% 3 2 2" xfId="243"/>
    <cellStyle name="40% - 强调文字颜色 2 4 2" xfId="244"/>
    <cellStyle name="Check Cell 2" xfId="245"/>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home/trh/Desktop/&#20844;&#24320;///NTS01/jhc/unzipped/Eastern Airline 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home/trh/Desktop/&#20844;&#24320;/J:/&#29579;&#27704;&#21018;&#30340;&#25991;&#20214;/&#39044;&#31639;/&#39044;&#31639;&#20869;/2006/&#20154;&#22823;&#25253;&#21578;/&#22266;&#21407;&#24066;&#24066;&#32423;&#36130;&#25919;&#36716;&#25442;&#39044;&#31639;&#25968;&#25454;&#38468;&#20214;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home/trh/Desktop/&#20844;&#24320;/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home/trh/Desktop/&#20844;&#24320;///media/trh/&#1316;/2023&#24180;&#39044;&#31639;&#25209;&#22797;&#25253;&#34920;/&#39044;&#31639;&#20844;&#24320;/2023&#24180;&#25919;&#24220;&#39044;&#31639;&#20844;&#24320;/&#25919;&#24220;&#32593;&#31449;&#20844;&#24320;/media/guyuan/&#1835;/&#20116;&#31295;/media/srj/EAGET&#24518;&#25463;/hsuibvcnjvkhdfufgyr/2022&#24180;/&#39033;&#30446;&#24211;/2022&#24180;&#39044;&#31639;&#27979;&#31639;&#34920;/J:/&#29579;&#27704;&#21018;&#30340;&#25991;&#20214;/&#39044;&#31639;/&#39044;&#31639;&#20869;/2006/&#20154;&#22823;&#25253;&#21578;/&#22266;&#21407;&#24066;&#24066;&#32423;&#36130;&#25919;&#36716;&#25442;&#39044;&#31639;&#25968;&#25454;&#38468;&#20214;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home/trh/Desktop/&#20844;&#24320;///media/trh/&#1316;/2023&#24180;&#39044;&#31639;&#25209;&#22797;&#25253;&#34920;/&#39044;&#31639;&#20844;&#24320;/2023&#24180;&#25919;&#24220;&#39044;&#31639;&#20844;&#24320;/&#25919;&#24220;&#32593;&#31449;&#20844;&#24320;/data/home/lzj/&#39044;&#31639;&#31185;&#65288;&#19994;&#21153;&#65289;/&#39044;&#31639;/&#25919;&#24220;&#39044;&#31639;/&#20154;&#20195;&#20250;&#25253;&#21578;/2023&#24180;/J:/&#29579;&#27704;&#21018;&#30340;&#25991;&#20214;/&#39044;&#31639;/&#39044;&#31639;&#20869;/2006/&#20154;&#22823;&#25253;&#21578;/&#22266;&#21407;&#24066;&#24066;&#32423;&#36130;&#25919;&#36716;&#25442;&#39044;&#31639;&#25968;&#25454;&#38468;&#20214;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home/trh/Desktop/&#20844;&#24320;/media/guyuan/&#1835;/&#20116;&#31295;/J:/&#29579;&#27704;&#21018;&#30340;&#25991;&#20214;/&#39044;&#31639;/&#39044;&#31639;&#20869;/2006/&#20154;&#22823;&#25253;&#21578;/&#22266;&#21407;&#24066;&#24066;&#32423;&#36130;&#25919;&#36716;&#25442;&#39044;&#31639;&#25968;&#25454;&#38468;&#20214;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home/trh/Desktop/&#20844;&#24320;/media/guyuan/&#1835;/&#20116;&#31295;/media/srj/EAGET&#24518;&#25463;/hsuibvcnjvkhdfufgyr/2022&#24180;/&#39033;&#30446;&#24211;/2022&#24180;&#39044;&#31639;&#27979;&#31639;&#34920;/J:/&#29579;&#27704;&#21018;&#30340;&#25991;&#20214;/&#39044;&#31639;/&#39044;&#31639;&#20869;/2006/&#20154;&#22823;&#25253;&#21578;/&#22266;&#21407;&#24066;&#24066;&#32423;&#36130;&#25919;&#36716;&#25442;&#39044;&#31639;&#25968;&#25454;&#38468;&#20214;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media/guyuan/&#1835;/&#20116;&#31295;/J:/&#29579;&#27704;&#21018;&#30340;&#25991;&#20214;/&#39044;&#31639;/&#39044;&#31639;&#20869;/2006/&#20154;&#22823;&#25253;&#21578;/&#22266;&#21407;&#24066;&#24066;&#32423;&#36130;&#25919;&#36716;&#25442;&#39044;&#31639;&#25968;&#25454;&#38468;&#20214;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home/trh/Desktop/&#21407;&#34920;/RecoveredExternalLink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home/trh/A&#39044;&#31639;&#32929;/2025&#24180;&#25991;&#20214;/2025&#24180;&#24230;&#39044;&#31639;&#20844;&#24320;/2025&#24180;&#25919;&#24220;&#39044;&#31639;&#20844;&#24320;/&#25919;&#24220;&#32593;&#31449;&#20844;&#24320;///home/trh/Desktop/2025&#24180;&#25919;&#24220;&#39044;&#31639;&#20844;&#24320;///home/trh/Desktop/2024&#24180;&#25991;&#20214;/2024&#24180;&#24230;&#39044;&#31639;&#20844;&#24320;/2024&#24180;&#25919;&#24220;&#39044;&#31639;&#20844;&#24320;/&#25919;&#24220;&#32593;&#31449;&#20844;&#24320;///home/trh/Desktop/&#21407;&#34920;/media/guyuan/&#1835;/&#20116;&#31295;/J:/&#29579;&#27704;&#21018;&#30340;&#25991;&#20214;/&#39044;&#31639;/&#39044;&#31639;&#20869;/2006/&#20154;&#22823;&#25253;&#21578;/&#22266;&#21407;&#24066;&#24066;&#32423;&#36130;&#25919;&#36716;&#25442;&#39044;&#31639;&#25968;&#25454;&#38468;&#20214;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home/trh/B&#20020;&#26102;&#25991;&#20214;&#22841;/2020&#24180;&#25991;&#20214;/2020&#24180;&#24230;&#39044;&#31639;&#20844;&#24320;/2020&#24180;&#25919;&#24220;&#39044;&#31639;&#20844;&#24320;/1.&#21021;&#27425;&#20844;&#24320;&#65288;&#20844;&#24320;&#24050;&#21024;&#38500;&#65289;/J:/&#29579;&#27704;&#21018;&#30340;&#25991;&#20214;/&#39044;&#31639;/&#39044;&#31639;&#20869;/2006/&#20154;&#22823;&#25253;&#21578;/&#22266;&#21407;&#24066;&#24066;&#32423;&#36130;&#25919;&#36716;&#25442;&#39044;&#31639;&#25968;&#25454;&#38468;&#20214;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qpmad2"/>
      <sheetName val="汇总"/>
      <sheetName val="封面"/>
      <sheetName val="目录"/>
      <sheetName val="表一"/>
      <sheetName val="表二"/>
      <sheetName val="表三"/>
      <sheetName val="表四"/>
      <sheetName val="表五"/>
      <sheetName val="表六"/>
      <sheetName val="表七"/>
      <sheetName val="表八"/>
      <sheetName val="表九"/>
      <sheetName val="表十"/>
      <sheetName val="附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qpmad2"/>
      <sheetName val="汇总"/>
      <sheetName val="封面"/>
      <sheetName val="目录"/>
      <sheetName val="表一"/>
      <sheetName val="表二"/>
      <sheetName val="表三"/>
      <sheetName val="表四"/>
      <sheetName val="表五"/>
      <sheetName val="表六"/>
      <sheetName val="表七"/>
      <sheetName val="表八"/>
      <sheetName val="表九"/>
      <sheetName val="表十"/>
      <sheetName val="附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cols>
    <col min="1" max="1" width="112.5" customWidth="true"/>
  </cols>
  <sheetData>
    <row r="1" ht="408" customHeight="true" spans="1:1">
      <c r="A1" s="37" t="s">
        <v>0</v>
      </c>
    </row>
  </sheetData>
  <printOptions horizontalCentered="true" verticalCentered="true"/>
  <pageMargins left="0.354166666666667" right="0.196527777777778" top="0.550694444444444" bottom="0.432638888888889" header="0.275"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zoomScale="90" zoomScaleNormal="90" topLeftCell="A3" workbookViewId="0">
      <selection activeCell="A18" sqref="A18"/>
    </sheetView>
  </sheetViews>
  <sheetFormatPr defaultColWidth="9" defaultRowHeight="14.25"/>
  <cols>
    <col min="1" max="1" width="75.375" customWidth="true"/>
  </cols>
  <sheetData>
    <row r="1" ht="61" customHeight="true" spans="1:1">
      <c r="A1" s="128" t="s">
        <v>1</v>
      </c>
    </row>
    <row r="2" ht="30" customHeight="true" spans="1:1">
      <c r="A2" s="128"/>
    </row>
    <row r="3" ht="30" customHeight="true" spans="1:1">
      <c r="A3" s="129" t="s">
        <v>2</v>
      </c>
    </row>
    <row r="4" ht="30" customHeight="true" spans="1:1">
      <c r="A4" s="129" t="s">
        <v>3</v>
      </c>
    </row>
    <row r="5" ht="30" customHeight="true" spans="1:1">
      <c r="A5" s="129" t="s">
        <v>4</v>
      </c>
    </row>
    <row r="6" ht="30" customHeight="true" spans="1:1">
      <c r="A6" s="129" t="s">
        <v>5</v>
      </c>
    </row>
    <row r="7" ht="30" customHeight="true" spans="1:1">
      <c r="A7" s="130" t="s">
        <v>6</v>
      </c>
    </row>
    <row r="8" ht="30" customHeight="true" spans="1:1">
      <c r="A8" s="130" t="s">
        <v>7</v>
      </c>
    </row>
    <row r="9" ht="30" customHeight="true" spans="1:1">
      <c r="A9" s="129" t="s">
        <v>8</v>
      </c>
    </row>
    <row r="10" ht="30" customHeight="true" spans="1:1">
      <c r="A10" s="129" t="s">
        <v>9</v>
      </c>
    </row>
    <row r="11" ht="30" customHeight="true" spans="1:1">
      <c r="A11" s="129" t="s">
        <v>10</v>
      </c>
    </row>
    <row r="12" ht="30" customHeight="true" spans="1:1">
      <c r="A12" s="129" t="s">
        <v>11</v>
      </c>
    </row>
    <row r="13" ht="30" customHeight="true" spans="1:1">
      <c r="A13" s="129" t="s">
        <v>12</v>
      </c>
    </row>
    <row r="14" ht="30" customHeight="true" spans="1:1">
      <c r="A14" s="129" t="s">
        <v>13</v>
      </c>
    </row>
    <row r="15" ht="30" customHeight="true" spans="1:1">
      <c r="A15" s="131" t="s">
        <v>14</v>
      </c>
    </row>
    <row r="16" ht="30" customHeight="true" spans="1:1">
      <c r="A16" s="131" t="s">
        <v>15</v>
      </c>
    </row>
    <row r="17" ht="30" customHeight="true" spans="1:1">
      <c r="A17" s="131" t="s">
        <v>16</v>
      </c>
    </row>
    <row r="18" ht="30" customHeight="true" spans="1:1">
      <c r="A18" s="131" t="s">
        <v>17</v>
      </c>
    </row>
  </sheetData>
  <printOptions horizontalCentered="true"/>
  <pageMargins left="0.590277777777778" right="0.550694444444444" top="0.708333333333333" bottom="0.629861111111111" header="0.27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
  <sheetViews>
    <sheetView zoomScale="75" zoomScaleNormal="75" workbookViewId="0">
      <selection activeCell="A26" sqref="A26"/>
    </sheetView>
  </sheetViews>
  <sheetFormatPr defaultColWidth="8.88333333333333" defaultRowHeight="13.5"/>
  <cols>
    <col min="1" max="1" width="141.883333333333" style="19" customWidth="true"/>
    <col min="2" max="16384" width="8.88333333333333" style="19"/>
  </cols>
  <sheetData>
    <row r="1" ht="409" customHeight="true" spans="1:1">
      <c r="A1" s="37" t="s">
        <v>2</v>
      </c>
    </row>
  </sheetData>
  <printOptions horizontalCentered="true"/>
  <pageMargins left="0.31" right="0.2" top="0.63" bottom="0.98" header="0.51" footer="0.51"/>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5"/>
  <sheetViews>
    <sheetView workbookViewId="0">
      <pane ySplit="4" topLeftCell="A25" activePane="bottomLeft" state="frozen"/>
      <selection/>
      <selection pane="bottomLeft" activeCell="B41" sqref="B41"/>
    </sheetView>
  </sheetViews>
  <sheetFormatPr defaultColWidth="9" defaultRowHeight="13.5" outlineLevelCol="3"/>
  <cols>
    <col min="1" max="1" width="54.375" style="77" customWidth="true"/>
    <col min="2" max="2" width="12.875" style="77" customWidth="true"/>
    <col min="3" max="3" width="54.375" style="77" customWidth="true"/>
    <col min="4" max="4" width="12.875" style="77" customWidth="true"/>
    <col min="5" max="16384" width="9" style="77"/>
  </cols>
  <sheetData>
    <row r="1" ht="18" customHeight="true" spans="1:4">
      <c r="A1" s="29" t="s">
        <v>18</v>
      </c>
      <c r="B1" s="124"/>
      <c r="C1" s="124"/>
      <c r="D1" s="125"/>
    </row>
    <row r="2" ht="35" customHeight="true" spans="1:4">
      <c r="A2" s="36" t="s">
        <v>19</v>
      </c>
      <c r="B2" s="36"/>
      <c r="C2" s="36"/>
      <c r="D2" s="36"/>
    </row>
    <row r="3" ht="18" customHeight="true" spans="1:4">
      <c r="A3"/>
      <c r="B3" s="92"/>
      <c r="C3" s="94"/>
      <c r="D3" s="126" t="s">
        <v>20</v>
      </c>
    </row>
    <row r="4" ht="18" customHeight="true" spans="1:4">
      <c r="A4" s="122" t="s">
        <v>21</v>
      </c>
      <c r="B4" s="122"/>
      <c r="C4" s="86" t="s">
        <v>22</v>
      </c>
      <c r="D4" s="86"/>
    </row>
    <row r="5" ht="18" customHeight="true" spans="1:4">
      <c r="A5" s="122" t="s">
        <v>23</v>
      </c>
      <c r="B5" s="86" t="s">
        <v>24</v>
      </c>
      <c r="C5" s="86" t="s">
        <v>25</v>
      </c>
      <c r="D5" s="86" t="s">
        <v>24</v>
      </c>
    </row>
    <row r="6" ht="18" customHeight="true" spans="1:4">
      <c r="A6" s="122"/>
      <c r="B6" s="86"/>
      <c r="C6" s="86"/>
      <c r="D6" s="86"/>
    </row>
    <row r="7" ht="18" customHeight="true" spans="1:4">
      <c r="A7" s="85" t="s">
        <v>26</v>
      </c>
      <c r="B7" s="86">
        <v>11300</v>
      </c>
      <c r="C7" s="127" t="s">
        <v>27</v>
      </c>
      <c r="D7" s="86">
        <f>132005+1552+831+876+162+1043+17+10+32+400+275+35+1177+325+120+144+61+50+162+1157+48+37+68+400+240+267+259+8+41+1500+60+332+9267+251+1864+680+441+208+14+1308+100</f>
        <v>157827</v>
      </c>
    </row>
    <row r="8" ht="18" customHeight="true" spans="1:4">
      <c r="A8" s="85" t="s">
        <v>28</v>
      </c>
      <c r="B8" s="86">
        <f>SUM(B9,B42:B44)</f>
        <v>159008</v>
      </c>
      <c r="C8" s="127" t="s">
        <v>29</v>
      </c>
      <c r="D8" s="86">
        <f>SUM(D9,D12,D13)</f>
        <v>96</v>
      </c>
    </row>
    <row r="9" ht="18" customHeight="true" spans="1:4">
      <c r="A9" s="85" t="s">
        <v>30</v>
      </c>
      <c r="B9" s="86">
        <f>SUM(B10,B15,B41)</f>
        <v>159008</v>
      </c>
      <c r="C9" s="127" t="s">
        <v>31</v>
      </c>
      <c r="D9" s="86">
        <f>SUM(D10:D13)</f>
        <v>96</v>
      </c>
    </row>
    <row r="10" ht="18" customHeight="true" spans="1:4">
      <c r="A10" s="85" t="s">
        <v>32</v>
      </c>
      <c r="B10" s="86">
        <f>SUM(B11:B14)</f>
        <v>4713</v>
      </c>
      <c r="C10" s="127" t="s">
        <v>33</v>
      </c>
      <c r="D10" s="86"/>
    </row>
    <row r="11" ht="18" customHeight="true" spans="1:4">
      <c r="A11" s="85" t="s">
        <v>34</v>
      </c>
      <c r="B11" s="86">
        <v>363</v>
      </c>
      <c r="C11" s="127" t="s">
        <v>35</v>
      </c>
      <c r="D11" s="86">
        <v>96</v>
      </c>
    </row>
    <row r="12" ht="18" customHeight="true" spans="1:4">
      <c r="A12" s="85" t="s">
        <v>36</v>
      </c>
      <c r="B12" s="86">
        <v>92</v>
      </c>
      <c r="C12" s="127" t="s">
        <v>37</v>
      </c>
      <c r="D12" s="86"/>
    </row>
    <row r="13" ht="18" customHeight="true" spans="1:4">
      <c r="A13" s="85" t="s">
        <v>38</v>
      </c>
      <c r="B13" s="86">
        <v>4258</v>
      </c>
      <c r="C13" s="127" t="s">
        <v>39</v>
      </c>
      <c r="D13" s="86">
        <f>SUM(D14:D15)</f>
        <v>0</v>
      </c>
    </row>
    <row r="14" ht="18" customHeight="true" spans="1:4">
      <c r="A14" s="85" t="s">
        <v>40</v>
      </c>
      <c r="B14" s="86"/>
      <c r="C14" s="127" t="s">
        <v>41</v>
      </c>
      <c r="D14" s="86"/>
    </row>
    <row r="15" ht="18" customHeight="true" spans="1:4">
      <c r="A15" s="85" t="s">
        <v>42</v>
      </c>
      <c r="B15" s="86">
        <f>SUM(B16:B40)</f>
        <v>133481</v>
      </c>
      <c r="C15" s="127" t="s">
        <v>43</v>
      </c>
      <c r="D15" s="86"/>
    </row>
    <row r="16" ht="18" customHeight="true" spans="1:4">
      <c r="A16" s="85" t="s">
        <v>44</v>
      </c>
      <c r="B16" s="86">
        <f>196+63+19</f>
        <v>278</v>
      </c>
      <c r="C16" s="127" t="s">
        <v>45</v>
      </c>
      <c r="D16" s="86">
        <f>SUM(D17:D18)</f>
        <v>12385</v>
      </c>
    </row>
    <row r="17" ht="18" customHeight="true" spans="1:4">
      <c r="A17" s="85" t="s">
        <v>46</v>
      </c>
      <c r="B17" s="86">
        <f>70508+1552</f>
        <v>72060</v>
      </c>
      <c r="C17" s="127" t="s">
        <v>47</v>
      </c>
      <c r="D17" s="86"/>
    </row>
    <row r="18" ht="18" customHeight="true" spans="1:4">
      <c r="A18" s="85" t="s">
        <v>48</v>
      </c>
      <c r="B18" s="86">
        <v>1499</v>
      </c>
      <c r="C18" s="127" t="s">
        <v>49</v>
      </c>
      <c r="D18" s="86">
        <v>12385</v>
      </c>
    </row>
    <row r="19" ht="18" customHeight="true" spans="1:4">
      <c r="A19" s="85" t="s">
        <v>50</v>
      </c>
      <c r="B19" s="86"/>
      <c r="C19" s="127"/>
      <c r="D19" s="86"/>
    </row>
    <row r="20" ht="18" customHeight="true" spans="1:4">
      <c r="A20" s="85" t="s">
        <v>51</v>
      </c>
      <c r="B20" s="86">
        <f>766+12890+100+260</f>
        <v>14016</v>
      </c>
      <c r="C20" s="127"/>
      <c r="D20" s="86"/>
    </row>
    <row r="21" ht="18" customHeight="true" spans="1:4">
      <c r="A21" s="85" t="s">
        <v>52</v>
      </c>
      <c r="B21" s="86">
        <v>6636</v>
      </c>
      <c r="C21" s="127"/>
      <c r="D21" s="86"/>
    </row>
    <row r="22" ht="18" customHeight="true" spans="1:4">
      <c r="A22" s="85" t="s">
        <v>53</v>
      </c>
      <c r="B22" s="86">
        <f>386+50+274+1184+108</f>
        <v>2002</v>
      </c>
      <c r="C22" s="127"/>
      <c r="D22" s="86"/>
    </row>
    <row r="23" ht="18" customHeight="true" spans="1:4">
      <c r="A23" s="85" t="s">
        <v>54</v>
      </c>
      <c r="B23" s="86"/>
      <c r="C23" s="127"/>
      <c r="D23" s="86"/>
    </row>
    <row r="24" ht="18" customHeight="true" spans="1:4">
      <c r="A24" s="85" t="s">
        <v>55</v>
      </c>
      <c r="B24" s="86"/>
      <c r="C24" s="127"/>
      <c r="D24" s="86"/>
    </row>
    <row r="25" ht="18" customHeight="true" spans="1:4">
      <c r="A25" s="85" t="s">
        <v>56</v>
      </c>
      <c r="B25" s="86"/>
      <c r="C25" s="127"/>
      <c r="D25" s="86"/>
    </row>
    <row r="26" ht="18" customHeight="true" spans="1:4">
      <c r="A26" s="85" t="s">
        <v>57</v>
      </c>
      <c r="B26" s="86">
        <v>64</v>
      </c>
      <c r="C26" s="127"/>
      <c r="D26" s="86"/>
    </row>
    <row r="27" ht="18" customHeight="true" spans="1:4">
      <c r="A27" s="85" t="s">
        <v>58</v>
      </c>
      <c r="B27" s="86"/>
      <c r="C27" s="127"/>
      <c r="D27" s="86"/>
    </row>
    <row r="28" ht="18" customHeight="true" spans="1:4">
      <c r="A28" s="85" t="s">
        <v>59</v>
      </c>
      <c r="B28" s="86"/>
      <c r="C28" s="127"/>
      <c r="D28" s="86"/>
    </row>
    <row r="29" ht="18" customHeight="true" spans="1:4">
      <c r="A29" s="85" t="s">
        <v>60</v>
      </c>
      <c r="B29" s="86">
        <v>518</v>
      </c>
      <c r="C29" s="127"/>
      <c r="D29" s="86"/>
    </row>
    <row r="30" ht="18" customHeight="true" spans="1:4">
      <c r="A30" s="85" t="s">
        <v>61</v>
      </c>
      <c r="B30" s="86">
        <f>2067+1543</f>
        <v>3610</v>
      </c>
      <c r="C30" s="127"/>
      <c r="D30" s="86"/>
    </row>
    <row r="31" ht="18" customHeight="true" spans="1:4">
      <c r="A31" s="85" t="s">
        <v>62</v>
      </c>
      <c r="B31" s="86">
        <v>79</v>
      </c>
      <c r="C31" s="127"/>
      <c r="D31" s="86"/>
    </row>
    <row r="32" ht="18.75" spans="1:4">
      <c r="A32" s="85" t="s">
        <v>63</v>
      </c>
      <c r="B32" s="86"/>
      <c r="C32" s="127"/>
      <c r="D32" s="86"/>
    </row>
    <row r="33" ht="18.75" spans="1:4">
      <c r="A33" s="85" t="s">
        <v>64</v>
      </c>
      <c r="B33" s="86"/>
      <c r="C33" s="127"/>
      <c r="D33" s="86"/>
    </row>
    <row r="34" ht="18.75" spans="1:4">
      <c r="A34" s="85" t="s">
        <v>65</v>
      </c>
      <c r="B34" s="86">
        <f>6267+2744</f>
        <v>9011</v>
      </c>
      <c r="C34" s="127"/>
      <c r="D34" s="86"/>
    </row>
    <row r="35" ht="18.75" spans="1:4">
      <c r="A35" s="89" t="s">
        <v>66</v>
      </c>
      <c r="B35" s="86">
        <v>831</v>
      </c>
      <c r="C35" s="127"/>
      <c r="D35" s="86"/>
    </row>
    <row r="36" ht="18.75" spans="1:4">
      <c r="A36" s="89" t="s">
        <v>67</v>
      </c>
      <c r="B36" s="86">
        <f>71+9267+251</f>
        <v>9589</v>
      </c>
      <c r="C36" s="127"/>
      <c r="D36" s="86"/>
    </row>
    <row r="37" ht="18.75" spans="1:4">
      <c r="A37" s="89" t="s">
        <v>68</v>
      </c>
      <c r="B37" s="86">
        <f>1864+680</f>
        <v>2544</v>
      </c>
      <c r="C37" s="127"/>
      <c r="D37" s="86"/>
    </row>
    <row r="38" ht="18.75" spans="1:4">
      <c r="A38" s="89" t="s">
        <v>69</v>
      </c>
      <c r="B38" s="86">
        <v>100</v>
      </c>
      <c r="C38" s="127"/>
      <c r="D38" s="86"/>
    </row>
    <row r="39" ht="18.75" spans="1:4">
      <c r="A39" s="85" t="s">
        <v>70</v>
      </c>
      <c r="B39" s="86">
        <f>10242+8+62+332</f>
        <v>10644</v>
      </c>
      <c r="C39" s="127"/>
      <c r="D39" s="86"/>
    </row>
    <row r="40" ht="18.75" spans="1:4">
      <c r="A40" s="85" t="s">
        <v>71</v>
      </c>
      <c r="B40" s="86"/>
      <c r="C40" s="127"/>
      <c r="D40" s="86"/>
    </row>
    <row r="41" ht="18.75" spans="1:4">
      <c r="A41" s="85" t="s">
        <v>72</v>
      </c>
      <c r="B41" s="86">
        <f>19284+1308+208+14</f>
        <v>20814</v>
      </c>
      <c r="C41" s="127"/>
      <c r="D41" s="86"/>
    </row>
    <row r="42" ht="18.75" spans="1:4">
      <c r="A42" s="85" t="s">
        <v>73</v>
      </c>
      <c r="B42" s="86"/>
      <c r="C42" s="127"/>
      <c r="D42" s="86"/>
    </row>
    <row r="43" ht="18.75" spans="1:4">
      <c r="A43" s="85" t="s">
        <v>74</v>
      </c>
      <c r="B43" s="86"/>
      <c r="C43" s="127"/>
      <c r="D43" s="86"/>
    </row>
    <row r="44" ht="18.75" spans="1:4">
      <c r="A44" s="85" t="s">
        <v>75</v>
      </c>
      <c r="B44" s="86"/>
      <c r="C44" s="127"/>
      <c r="D44" s="86"/>
    </row>
    <row r="45" ht="18.75" spans="1:4">
      <c r="A45" s="85" t="s">
        <v>76</v>
      </c>
      <c r="B45" s="86">
        <f>SUM(B7:B8)</f>
        <v>170308</v>
      </c>
      <c r="C45" s="127" t="s">
        <v>77</v>
      </c>
      <c r="D45" s="86">
        <f>SUM(D7,D8,D16)</f>
        <v>170308</v>
      </c>
    </row>
  </sheetData>
  <autoFilter ref="A4:D4">
    <extLst/>
  </autoFilter>
  <mergeCells count="7">
    <mergeCell ref="A2:D2"/>
    <mergeCell ref="A4:B4"/>
    <mergeCell ref="C4:D4"/>
    <mergeCell ref="A5:A6"/>
    <mergeCell ref="B5:B6"/>
    <mergeCell ref="C5:C6"/>
    <mergeCell ref="D5:D6"/>
  </mergeCells>
  <printOptions horizontalCentered="true"/>
  <pageMargins left="0.275" right="0.236111111111111" top="0.354166666666667" bottom="0.747916666666667" header="0.156944444444444" footer="0.314583333333333"/>
  <pageSetup paperSize="9" scale="92"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workbookViewId="0">
      <pane xSplit="1" ySplit="4" topLeftCell="B11" activePane="bottomRight" state="frozen"/>
      <selection/>
      <selection pane="topRight"/>
      <selection pane="bottomLeft"/>
      <selection pane="bottomRight" activeCell="A31" sqref="$A31:$XFD31"/>
    </sheetView>
  </sheetViews>
  <sheetFormatPr defaultColWidth="9" defaultRowHeight="13.5" outlineLevelCol="3"/>
  <cols>
    <col min="1" max="1" width="42.25" style="77" customWidth="true"/>
    <col min="2" max="5" width="21.75" style="77" customWidth="true"/>
    <col min="6" max="16384" width="9" style="77"/>
  </cols>
  <sheetData>
    <row r="1" ht="18.6" customHeight="true" spans="1:1">
      <c r="A1" s="29" t="s">
        <v>78</v>
      </c>
    </row>
    <row r="2" ht="24" spans="1:4">
      <c r="A2" s="113" t="s">
        <v>79</v>
      </c>
      <c r="B2" s="113"/>
      <c r="C2" s="113"/>
      <c r="D2" s="113"/>
    </row>
    <row r="3" ht="14.25" spans="1:4">
      <c r="A3"/>
      <c r="B3" s="120"/>
      <c r="C3"/>
      <c r="D3" s="121" t="s">
        <v>20</v>
      </c>
    </row>
    <row r="4" ht="18.75" spans="1:4">
      <c r="A4" s="122" t="s">
        <v>80</v>
      </c>
      <c r="B4" s="122" t="s">
        <v>81</v>
      </c>
      <c r="C4" s="86" t="s">
        <v>82</v>
      </c>
      <c r="D4" s="86" t="s">
        <v>83</v>
      </c>
    </row>
    <row r="5" ht="18.75" spans="1:4">
      <c r="A5" s="85" t="s">
        <v>84</v>
      </c>
      <c r="B5" s="86">
        <v>6378</v>
      </c>
      <c r="C5" s="86">
        <v>6800</v>
      </c>
      <c r="D5" s="123">
        <f t="shared" ref="D5:D8" si="0">C5/B5-1</f>
        <v>0.0661649419880841</v>
      </c>
    </row>
    <row r="6" ht="18.75" spans="1:4">
      <c r="A6" s="85" t="s">
        <v>85</v>
      </c>
      <c r="B6" s="122">
        <v>2481</v>
      </c>
      <c r="C6" s="86">
        <v>2400</v>
      </c>
      <c r="D6" s="123">
        <f t="shared" si="0"/>
        <v>-0.0326481257557436</v>
      </c>
    </row>
    <row r="7" ht="18.75" spans="1:4">
      <c r="A7" s="85" t="s">
        <v>86</v>
      </c>
      <c r="B7" s="122">
        <v>-4</v>
      </c>
      <c r="C7" s="86"/>
      <c r="D7" s="123">
        <f t="shared" si="0"/>
        <v>-1</v>
      </c>
    </row>
    <row r="8" ht="18.75" spans="1:4">
      <c r="A8" s="85" t="s">
        <v>87</v>
      </c>
      <c r="B8" s="122">
        <v>450</v>
      </c>
      <c r="C8" s="86">
        <v>500</v>
      </c>
      <c r="D8" s="123">
        <f t="shared" si="0"/>
        <v>0.111111111111111</v>
      </c>
    </row>
    <row r="9" ht="18.75" spans="1:4">
      <c r="A9" s="85" t="s">
        <v>88</v>
      </c>
      <c r="B9" s="122"/>
      <c r="C9" s="86"/>
      <c r="D9" s="123"/>
    </row>
    <row r="10" ht="18.75" spans="1:4">
      <c r="A10" s="85" t="s">
        <v>89</v>
      </c>
      <c r="B10" s="122">
        <v>285</v>
      </c>
      <c r="C10" s="86">
        <v>260</v>
      </c>
      <c r="D10" s="123">
        <f t="shared" ref="D10:D19" si="1">C10/B10-1</f>
        <v>-0.0877192982456141</v>
      </c>
    </row>
    <row r="11" ht="18.75" spans="1:4">
      <c r="A11" s="85" t="s">
        <v>90</v>
      </c>
      <c r="B11" s="122"/>
      <c r="C11" s="86"/>
      <c r="D11" s="123"/>
    </row>
    <row r="12" ht="18.75" spans="1:4">
      <c r="A12" s="85" t="s">
        <v>91</v>
      </c>
      <c r="B12" s="122">
        <v>391</v>
      </c>
      <c r="C12" s="86">
        <v>400</v>
      </c>
      <c r="D12" s="123">
        <f t="shared" si="1"/>
        <v>0.0230179028132993</v>
      </c>
    </row>
    <row r="13" ht="18.75" spans="1:4">
      <c r="A13" s="85" t="s">
        <v>92</v>
      </c>
      <c r="B13" s="122">
        <v>127</v>
      </c>
      <c r="C13" s="86">
        <v>200</v>
      </c>
      <c r="D13" s="123">
        <f t="shared" si="1"/>
        <v>0.574803149606299</v>
      </c>
    </row>
    <row r="14" ht="18.75" spans="1:4">
      <c r="A14" s="85" t="s">
        <v>93</v>
      </c>
      <c r="B14" s="122">
        <v>288</v>
      </c>
      <c r="C14" s="86">
        <v>150</v>
      </c>
      <c r="D14" s="123">
        <f t="shared" si="1"/>
        <v>-0.479166666666667</v>
      </c>
    </row>
    <row r="15" ht="18.75" spans="1:4">
      <c r="A15" s="85" t="s">
        <v>94</v>
      </c>
      <c r="B15" s="122">
        <v>188</v>
      </c>
      <c r="C15" s="86">
        <v>240</v>
      </c>
      <c r="D15" s="123">
        <f t="shared" si="1"/>
        <v>0.276595744680851</v>
      </c>
    </row>
    <row r="16" ht="18.75" spans="1:4">
      <c r="A16" s="85" t="s">
        <v>95</v>
      </c>
      <c r="B16" s="122">
        <v>428</v>
      </c>
      <c r="C16" s="86">
        <v>400</v>
      </c>
      <c r="D16" s="123">
        <f t="shared" si="1"/>
        <v>-0.0654205607476636</v>
      </c>
    </row>
    <row r="17" ht="18.75" spans="1:4">
      <c r="A17" s="85" t="s">
        <v>96</v>
      </c>
      <c r="B17" s="122">
        <v>362</v>
      </c>
      <c r="C17" s="86">
        <v>350</v>
      </c>
      <c r="D17" s="123">
        <f t="shared" si="1"/>
        <v>-0.0331491712707183</v>
      </c>
    </row>
    <row r="18" ht="18.75" spans="1:4">
      <c r="A18" s="85" t="s">
        <v>97</v>
      </c>
      <c r="B18" s="122">
        <v>558</v>
      </c>
      <c r="C18" s="86">
        <v>700</v>
      </c>
      <c r="D18" s="123">
        <f t="shared" si="1"/>
        <v>0.254480286738351</v>
      </c>
    </row>
    <row r="19" ht="18.75" spans="1:4">
      <c r="A19" s="85" t="s">
        <v>98</v>
      </c>
      <c r="B19" s="122">
        <v>780</v>
      </c>
      <c r="C19" s="86">
        <v>1200</v>
      </c>
      <c r="D19" s="123">
        <f t="shared" si="1"/>
        <v>0.538461538461539</v>
      </c>
    </row>
    <row r="20" ht="18.75" spans="1:4">
      <c r="A20" s="85" t="s">
        <v>99</v>
      </c>
      <c r="B20" s="122"/>
      <c r="C20" s="86"/>
      <c r="D20" s="123"/>
    </row>
    <row r="21" ht="18.75" spans="1:4">
      <c r="A21" s="85" t="s">
        <v>100</v>
      </c>
      <c r="B21" s="122">
        <v>44</v>
      </c>
      <c r="C21" s="86"/>
      <c r="D21" s="123"/>
    </row>
    <row r="22" ht="18.75" spans="1:4">
      <c r="A22" s="85" t="s">
        <v>101</v>
      </c>
      <c r="B22" s="86">
        <f>SUM(B23:B28)</f>
        <v>4724</v>
      </c>
      <c r="C22" s="86">
        <f>SUM(C23:C28)</f>
        <v>4500</v>
      </c>
      <c r="D22" s="123">
        <f t="shared" ref="D22:D25" si="2">C22/B22-1</f>
        <v>-0.0474174428450466</v>
      </c>
    </row>
    <row r="23" ht="18.75" spans="1:4">
      <c r="A23" s="85" t="s">
        <v>102</v>
      </c>
      <c r="B23" s="122">
        <v>707</v>
      </c>
      <c r="C23" s="86">
        <v>756</v>
      </c>
      <c r="D23" s="123">
        <f t="shared" si="2"/>
        <v>0.0693069306930694</v>
      </c>
    </row>
    <row r="24" ht="18.75" spans="1:4">
      <c r="A24" s="85" t="s">
        <v>103</v>
      </c>
      <c r="B24" s="122">
        <v>557</v>
      </c>
      <c r="C24" s="86">
        <v>882</v>
      </c>
      <c r="D24" s="123">
        <f t="shared" si="2"/>
        <v>0.583482944344704</v>
      </c>
    </row>
    <row r="25" ht="18.75" spans="1:4">
      <c r="A25" s="85" t="s">
        <v>104</v>
      </c>
      <c r="B25" s="122">
        <v>264</v>
      </c>
      <c r="C25" s="86">
        <v>426</v>
      </c>
      <c r="D25" s="123">
        <f t="shared" si="2"/>
        <v>0.613636363636364</v>
      </c>
    </row>
    <row r="26" ht="18.75" spans="1:4">
      <c r="A26" s="85" t="s">
        <v>105</v>
      </c>
      <c r="B26" s="122"/>
      <c r="C26" s="86"/>
      <c r="D26" s="123"/>
    </row>
    <row r="27" ht="18.75" spans="1:4">
      <c r="A27" s="85" t="s">
        <v>106</v>
      </c>
      <c r="B27" s="122">
        <v>2117</v>
      </c>
      <c r="C27" s="86">
        <v>1536</v>
      </c>
      <c r="D27" s="123">
        <f t="shared" ref="D27:D30" si="3">C27/B27-1</f>
        <v>-0.274444969296174</v>
      </c>
    </row>
    <row r="28" ht="18.75" spans="1:4">
      <c r="A28" s="85" t="s">
        <v>107</v>
      </c>
      <c r="B28" s="122">
        <v>1079</v>
      </c>
      <c r="C28" s="86">
        <v>900</v>
      </c>
      <c r="D28" s="123">
        <f t="shared" si="3"/>
        <v>-0.165894346617238</v>
      </c>
    </row>
    <row r="29" ht="18.75" spans="1:4">
      <c r="A29" s="85" t="s">
        <v>108</v>
      </c>
      <c r="B29" s="122"/>
      <c r="C29" s="86"/>
      <c r="D29" s="123"/>
    </row>
    <row r="30" ht="18.75" spans="1:4">
      <c r="A30" s="85" t="s">
        <v>109</v>
      </c>
      <c r="B30" s="86">
        <f>SUM(B5,B22)</f>
        <v>11102</v>
      </c>
      <c r="C30" s="86">
        <f>SUM(C5,C22)</f>
        <v>11300</v>
      </c>
      <c r="D30" s="123">
        <f t="shared" si="3"/>
        <v>0.0178346243920013</v>
      </c>
    </row>
  </sheetData>
  <autoFilter ref="A4:H30">
    <extLst/>
  </autoFilter>
  <mergeCells count="1">
    <mergeCell ref="A2:D2"/>
  </mergeCells>
  <printOptions horizontalCentered="true" verticalCentered="true"/>
  <pageMargins left="0.708333333333333" right="0.708333333333333" top="0.354166666666667" bottom="0.708333333333333" header="0.156944444444444" footer="0.314583333333333"/>
  <pageSetup paperSize="9" scale="95"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pane ySplit="1" topLeftCell="A2" activePane="bottomLeft" state="frozen"/>
      <selection/>
      <selection pane="bottomLeft" activeCell="D32" sqref="D32"/>
    </sheetView>
  </sheetViews>
  <sheetFormatPr defaultColWidth="9" defaultRowHeight="13.5"/>
  <cols>
    <col min="1" max="1" width="33.5" style="77" customWidth="true"/>
    <col min="2" max="4" width="14.75" style="111" customWidth="true"/>
    <col min="5" max="9" width="11.125" style="111" customWidth="true"/>
    <col min="10" max="10" width="9" style="77"/>
    <col min="11" max="11" width="10.375" style="77"/>
    <col min="12" max="16384" width="9" style="77"/>
  </cols>
  <sheetData>
    <row r="1" ht="19" customHeight="true" spans="1:9">
      <c r="A1" s="29" t="s">
        <v>110</v>
      </c>
      <c r="B1" s="112"/>
      <c r="C1" s="112"/>
      <c r="D1" s="112"/>
      <c r="E1" s="112"/>
      <c r="F1" s="112"/>
      <c r="G1" s="112"/>
      <c r="H1" s="112"/>
      <c r="I1" s="119"/>
    </row>
    <row r="2" ht="24" spans="1:4">
      <c r="A2" s="113" t="s">
        <v>111</v>
      </c>
      <c r="B2" s="113"/>
      <c r="C2" s="113"/>
      <c r="D2" s="113"/>
    </row>
    <row r="3" ht="14.25" spans="1:4">
      <c r="A3"/>
      <c r="B3" s="92"/>
      <c r="C3" s="114" t="s">
        <v>20</v>
      </c>
      <c r="D3" s="114"/>
    </row>
    <row r="4" ht="14.25" spans="1:4">
      <c r="A4" s="115" t="s">
        <v>112</v>
      </c>
      <c r="B4" s="95" t="s">
        <v>113</v>
      </c>
      <c r="C4" s="115" t="s">
        <v>114</v>
      </c>
      <c r="D4" s="116" t="s">
        <v>115</v>
      </c>
    </row>
    <row r="5" ht="14.25" spans="1:4">
      <c r="A5" s="27" t="s">
        <v>116</v>
      </c>
      <c r="B5" s="117">
        <v>8672.5384</v>
      </c>
      <c r="C5" s="118">
        <f>3874+13+18.2+9.24+13+61.69+18+100</f>
        <v>4107.13</v>
      </c>
      <c r="D5" s="118">
        <f t="shared" ref="D5:D29" si="0">B5+C5</f>
        <v>12779.6684</v>
      </c>
    </row>
    <row r="6" ht="14.25" spans="1:4">
      <c r="A6" s="27" t="s">
        <v>117</v>
      </c>
      <c r="B6" s="117">
        <v>0</v>
      </c>
      <c r="C6" s="118">
        <v>0</v>
      </c>
      <c r="D6" s="118">
        <f t="shared" si="0"/>
        <v>0</v>
      </c>
    </row>
    <row r="7" ht="14.25" spans="1:4">
      <c r="A7" s="27" t="s">
        <v>118</v>
      </c>
      <c r="B7" s="117">
        <v>0</v>
      </c>
      <c r="C7" s="118">
        <v>0</v>
      </c>
      <c r="D7" s="118">
        <f t="shared" si="0"/>
        <v>0</v>
      </c>
    </row>
    <row r="8" ht="14.25" spans="1:4">
      <c r="A8" s="27" t="s">
        <v>119</v>
      </c>
      <c r="B8" s="117">
        <v>3989.62574</v>
      </c>
      <c r="C8" s="118">
        <f>1436+15</f>
        <v>1451</v>
      </c>
      <c r="D8" s="118">
        <f t="shared" si="0"/>
        <v>5440.62574</v>
      </c>
    </row>
    <row r="9" ht="14.25" spans="1:4">
      <c r="A9" s="27" t="s">
        <v>120</v>
      </c>
      <c r="B9" s="117">
        <v>24419.643761</v>
      </c>
      <c r="C9" s="118">
        <v>1468.356239</v>
      </c>
      <c r="D9" s="118">
        <f t="shared" si="0"/>
        <v>25888</v>
      </c>
    </row>
    <row r="10" ht="14.25" spans="1:4">
      <c r="A10" s="27" t="s">
        <v>121</v>
      </c>
      <c r="B10" s="117">
        <v>0</v>
      </c>
      <c r="C10" s="118">
        <v>530</v>
      </c>
      <c r="D10" s="118">
        <f t="shared" si="0"/>
        <v>530</v>
      </c>
    </row>
    <row r="11" ht="14.25" spans="1:4">
      <c r="A11" s="27" t="s">
        <v>122</v>
      </c>
      <c r="B11" s="117">
        <v>1032.280803</v>
      </c>
      <c r="C11" s="118">
        <f>162.719197+20+817+90+108+21+192+39+84+12</f>
        <v>1545.719197</v>
      </c>
      <c r="D11" s="118">
        <f t="shared" si="0"/>
        <v>2578</v>
      </c>
    </row>
    <row r="12" ht="14.25" spans="1:4">
      <c r="A12" s="27" t="s">
        <v>123</v>
      </c>
      <c r="B12" s="117">
        <v>12851.186304</v>
      </c>
      <c r="C12" s="118">
        <f>6932+9267+251-16</f>
        <v>16434</v>
      </c>
      <c r="D12" s="118">
        <f t="shared" si="0"/>
        <v>29285.186304</v>
      </c>
    </row>
    <row r="13" ht="14.25" spans="1:4">
      <c r="A13" s="27" t="s">
        <v>124</v>
      </c>
      <c r="B13" s="117">
        <v>10672.362149</v>
      </c>
      <c r="C13" s="118">
        <f>247+1864+680+30</f>
        <v>2821</v>
      </c>
      <c r="D13" s="118">
        <f t="shared" si="0"/>
        <v>13493.362149</v>
      </c>
    </row>
    <row r="14" ht="14.25" spans="1:4">
      <c r="A14" s="27" t="s">
        <v>125</v>
      </c>
      <c r="B14" s="117">
        <v>165.296143</v>
      </c>
      <c r="C14" s="118">
        <f>1969.703857+68+208+14</f>
        <v>2259.703857</v>
      </c>
      <c r="D14" s="118">
        <f t="shared" si="0"/>
        <v>2425</v>
      </c>
    </row>
    <row r="15" ht="14.25" spans="1:4">
      <c r="A15" s="27" t="s">
        <v>126</v>
      </c>
      <c r="B15" s="117">
        <v>1318.809575</v>
      </c>
      <c r="C15" s="118">
        <f>2608.190425-20</f>
        <v>2588.190425</v>
      </c>
      <c r="D15" s="118">
        <f t="shared" si="0"/>
        <v>3907</v>
      </c>
    </row>
    <row r="16" ht="14.25" spans="1:4">
      <c r="A16" s="27" t="s">
        <v>127</v>
      </c>
      <c r="B16" s="117">
        <v>8631.194485</v>
      </c>
      <c r="C16" s="118">
        <f>29882+60+30+1308</f>
        <v>31280</v>
      </c>
      <c r="D16" s="118">
        <f t="shared" si="0"/>
        <v>39911.194485</v>
      </c>
    </row>
    <row r="17" ht="14.25" spans="1:4">
      <c r="A17" s="27" t="s">
        <v>128</v>
      </c>
      <c r="B17" s="117">
        <v>750.0015</v>
      </c>
      <c r="C17" s="118">
        <f>179.9985+332</f>
        <v>511.9985</v>
      </c>
      <c r="D17" s="118">
        <f t="shared" si="0"/>
        <v>1262</v>
      </c>
    </row>
    <row r="18" ht="14.25" spans="1:4">
      <c r="A18" s="27" t="s">
        <v>129</v>
      </c>
      <c r="B18" s="117">
        <v>0</v>
      </c>
      <c r="C18" s="118">
        <f>1224-26.1</f>
        <v>1197.9</v>
      </c>
      <c r="D18" s="118">
        <f t="shared" si="0"/>
        <v>1197.9</v>
      </c>
    </row>
    <row r="19" ht="14.25" spans="1:4">
      <c r="A19" s="27" t="s">
        <v>130</v>
      </c>
      <c r="B19" s="117">
        <v>0</v>
      </c>
      <c r="C19" s="118">
        <v>257</v>
      </c>
      <c r="D19" s="118">
        <f t="shared" si="0"/>
        <v>257</v>
      </c>
    </row>
    <row r="20" ht="14.25" spans="1:4">
      <c r="A20" s="27" t="s">
        <v>131</v>
      </c>
      <c r="B20" s="117">
        <v>0</v>
      </c>
      <c r="C20" s="118">
        <v>50</v>
      </c>
      <c r="D20" s="118">
        <f t="shared" si="0"/>
        <v>50</v>
      </c>
    </row>
    <row r="21" ht="14.25" spans="1:4">
      <c r="A21" s="27" t="s">
        <v>132</v>
      </c>
      <c r="B21" s="117">
        <v>0</v>
      </c>
      <c r="C21" s="118">
        <v>0</v>
      </c>
      <c r="D21" s="118">
        <f t="shared" si="0"/>
        <v>0</v>
      </c>
    </row>
    <row r="22" ht="14.25" spans="1:4">
      <c r="A22" s="27" t="s">
        <v>133</v>
      </c>
      <c r="B22" s="117">
        <v>651.704032</v>
      </c>
      <c r="C22" s="118">
        <f>235.295968-100-10</f>
        <v>125.295968</v>
      </c>
      <c r="D22" s="118">
        <f t="shared" si="0"/>
        <v>777</v>
      </c>
    </row>
    <row r="23" ht="14.25" spans="1:4">
      <c r="A23" s="27" t="s">
        <v>134</v>
      </c>
      <c r="B23" s="117">
        <v>6033.302872</v>
      </c>
      <c r="C23" s="118">
        <v>99.6971279999998</v>
      </c>
      <c r="D23" s="118">
        <f t="shared" si="0"/>
        <v>6133</v>
      </c>
    </row>
    <row r="24" ht="14.25" spans="1:4">
      <c r="A24" s="27" t="s">
        <v>135</v>
      </c>
      <c r="B24" s="117">
        <v>37.2172</v>
      </c>
      <c r="C24" s="118">
        <v>12.7828</v>
      </c>
      <c r="D24" s="118">
        <f t="shared" si="0"/>
        <v>50</v>
      </c>
    </row>
    <row r="25" ht="14.25" spans="1:4">
      <c r="A25" s="27" t="s">
        <v>136</v>
      </c>
      <c r="B25" s="117">
        <v>116.5903</v>
      </c>
      <c r="C25" s="118">
        <f>10+26.1+16</f>
        <v>52.1</v>
      </c>
      <c r="D25" s="118">
        <f t="shared" si="0"/>
        <v>168.6903</v>
      </c>
    </row>
    <row r="26" ht="14.25" spans="1:4">
      <c r="A26" s="27" t="s">
        <v>137</v>
      </c>
      <c r="B26" s="117">
        <v>0</v>
      </c>
      <c r="C26" s="118">
        <v>1000</v>
      </c>
      <c r="D26" s="118">
        <f t="shared" si="0"/>
        <v>1000</v>
      </c>
    </row>
    <row r="27" ht="14.25" spans="1:4">
      <c r="A27" s="27" t="s">
        <v>138</v>
      </c>
      <c r="B27" s="117">
        <v>1552</v>
      </c>
      <c r="C27" s="118">
        <v>0</v>
      </c>
      <c r="D27" s="118">
        <f t="shared" si="0"/>
        <v>1552</v>
      </c>
    </row>
    <row r="28" ht="14.25" spans="1:4">
      <c r="A28" s="27" t="s">
        <v>139</v>
      </c>
      <c r="B28" s="117">
        <v>0</v>
      </c>
      <c r="C28" s="118">
        <v>0</v>
      </c>
      <c r="D28" s="118">
        <f t="shared" si="0"/>
        <v>0</v>
      </c>
    </row>
    <row r="29" ht="14.25" spans="1:4">
      <c r="A29" s="27" t="s">
        <v>140</v>
      </c>
      <c r="B29" s="117">
        <v>0</v>
      </c>
      <c r="C29" s="118">
        <v>9141</v>
      </c>
      <c r="D29" s="118">
        <f t="shared" si="0"/>
        <v>9141</v>
      </c>
    </row>
    <row r="30" ht="14.25" spans="1:4">
      <c r="A30" s="27" t="s">
        <v>141</v>
      </c>
      <c r="B30" s="117">
        <f>SUM(B5:B29)</f>
        <v>80893.753264</v>
      </c>
      <c r="C30" s="117">
        <f>SUM(C5:C29)</f>
        <v>76932.874114</v>
      </c>
      <c r="D30" s="117">
        <f>SUM(D5:D29)</f>
        <v>157826.627378</v>
      </c>
    </row>
    <row r="31" ht="14.25" spans="1:4">
      <c r="A31" s="27" t="s">
        <v>142</v>
      </c>
      <c r="B31" s="96"/>
      <c r="C31" s="118">
        <f>D31-B31</f>
        <v>12385</v>
      </c>
      <c r="D31" s="118">
        <v>12385</v>
      </c>
    </row>
    <row r="32" ht="14.25" spans="1:4">
      <c r="A32" s="107" t="s">
        <v>115</v>
      </c>
      <c r="B32" s="117">
        <f>B30</f>
        <v>80893.753264</v>
      </c>
      <c r="C32" s="118">
        <f>C30+C31</f>
        <v>89317.874114</v>
      </c>
      <c r="D32" s="118">
        <f>D30+D31</f>
        <v>170211.627378</v>
      </c>
    </row>
  </sheetData>
  <autoFilter ref="A4:D32">
    <extLst/>
  </autoFilter>
  <mergeCells count="2">
    <mergeCell ref="A2:D2"/>
    <mergeCell ref="C3:D3"/>
  </mergeCells>
  <printOptions horizontalCentered="true"/>
  <pageMargins left="0.708333333333333" right="0.708333333333333" top="0.275" bottom="0.66875" header="0.156944444444444" footer="0.314583333333333"/>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5"/>
  <sheetViews>
    <sheetView workbookViewId="0">
      <pane xSplit="4" ySplit="4" topLeftCell="E434" activePane="bottomRight" state="frozen"/>
      <selection/>
      <selection pane="topRight"/>
      <selection pane="bottomLeft"/>
      <selection pane="bottomRight" activeCell="E465" sqref="E465"/>
    </sheetView>
  </sheetViews>
  <sheetFormatPr defaultColWidth="9" defaultRowHeight="14.25" outlineLevelCol="7"/>
  <cols>
    <col min="1" max="1" width="6.1" style="102" customWidth="true"/>
    <col min="2" max="2" width="7.5" style="102" customWidth="true"/>
    <col min="3" max="3" width="8.8" style="102"/>
    <col min="4" max="4" width="31.9" style="94" customWidth="true"/>
    <col min="5" max="5" width="14.2" style="94" customWidth="true"/>
    <col min="6" max="6" width="16" style="94" customWidth="true"/>
    <col min="7" max="7" width="16.2" style="94" customWidth="true"/>
    <col min="8" max="8" width="15.1" style="94" customWidth="true"/>
    <col min="9" max="9" width="11.5" style="103" customWidth="true"/>
    <col min="10" max="16384" width="9" style="94"/>
  </cols>
  <sheetData>
    <row r="1" spans="1:1">
      <c r="A1" s="102" t="s">
        <v>143</v>
      </c>
    </row>
    <row r="2" ht="21" spans="1:8">
      <c r="A2" s="104" t="s">
        <v>144</v>
      </c>
      <c r="B2" s="104"/>
      <c r="C2" s="104"/>
      <c r="D2" s="104"/>
      <c r="E2" s="104"/>
      <c r="F2" s="104"/>
      <c r="G2" s="104"/>
      <c r="H2" s="104"/>
    </row>
    <row r="3" spans="8:8">
      <c r="H3" s="94" t="s">
        <v>145</v>
      </c>
    </row>
    <row r="4" spans="1:8">
      <c r="A4" s="105" t="s">
        <v>146</v>
      </c>
      <c r="B4" s="105" t="s">
        <v>147</v>
      </c>
      <c r="C4" s="105" t="s">
        <v>148</v>
      </c>
      <c r="D4" s="95" t="s">
        <v>149</v>
      </c>
      <c r="E4" s="95" t="s">
        <v>113</v>
      </c>
      <c r="F4" s="95" t="s">
        <v>114</v>
      </c>
      <c r="G4" s="95" t="s">
        <v>115</v>
      </c>
      <c r="H4" s="95" t="s">
        <v>150</v>
      </c>
    </row>
    <row r="5" spans="1:8">
      <c r="A5" s="105">
        <v>201</v>
      </c>
      <c r="B5" s="105"/>
      <c r="C5" s="105"/>
      <c r="D5" s="106" t="s">
        <v>116</v>
      </c>
      <c r="E5" s="106">
        <v>86725384</v>
      </c>
      <c r="F5" s="106">
        <f>39891700+180000+1000000</f>
        <v>41071700</v>
      </c>
      <c r="G5" s="106">
        <f t="shared" ref="G5:G68" si="0">SUM(E5:F5)</f>
        <v>127797084</v>
      </c>
      <c r="H5" s="106"/>
    </row>
    <row r="6" spans="1:8">
      <c r="A6" s="105">
        <v>201</v>
      </c>
      <c r="B6" s="105" t="s">
        <v>151</v>
      </c>
      <c r="C6" s="105"/>
      <c r="D6" s="106" t="s">
        <v>152</v>
      </c>
      <c r="E6" s="106">
        <v>3307409</v>
      </c>
      <c r="F6" s="106">
        <v>330000</v>
      </c>
      <c r="G6" s="106">
        <f t="shared" si="0"/>
        <v>3637409</v>
      </c>
      <c r="H6" s="106"/>
    </row>
    <row r="7" spans="1:8">
      <c r="A7" s="105">
        <v>201</v>
      </c>
      <c r="B7" s="105" t="s">
        <v>151</v>
      </c>
      <c r="C7" s="105" t="s">
        <v>151</v>
      </c>
      <c r="D7" s="106" t="s">
        <v>153</v>
      </c>
      <c r="E7" s="106">
        <v>2423409</v>
      </c>
      <c r="F7" s="106">
        <v>330000</v>
      </c>
      <c r="G7" s="106">
        <f t="shared" si="0"/>
        <v>2753409</v>
      </c>
      <c r="H7" s="106"/>
    </row>
    <row r="8" spans="1:8">
      <c r="A8" s="105">
        <v>201</v>
      </c>
      <c r="B8" s="105" t="s">
        <v>151</v>
      </c>
      <c r="C8" s="105" t="s">
        <v>154</v>
      </c>
      <c r="D8" s="106" t="s">
        <v>155</v>
      </c>
      <c r="E8" s="106">
        <v>400000</v>
      </c>
      <c r="F8" s="106">
        <v>0</v>
      </c>
      <c r="G8" s="106">
        <f t="shared" si="0"/>
        <v>400000</v>
      </c>
      <c r="H8" s="106"/>
    </row>
    <row r="9" spans="1:8">
      <c r="A9" s="105">
        <v>201</v>
      </c>
      <c r="B9" s="105" t="s">
        <v>151</v>
      </c>
      <c r="C9" s="105" t="s">
        <v>156</v>
      </c>
      <c r="D9" s="106" t="s">
        <v>157</v>
      </c>
      <c r="E9" s="106">
        <v>484000</v>
      </c>
      <c r="F9" s="106">
        <v>0</v>
      </c>
      <c r="G9" s="106">
        <f t="shared" si="0"/>
        <v>484000</v>
      </c>
      <c r="H9" s="106"/>
    </row>
    <row r="10" spans="1:8">
      <c r="A10" s="105">
        <v>201</v>
      </c>
      <c r="B10" s="105" t="s">
        <v>158</v>
      </c>
      <c r="C10" s="105"/>
      <c r="D10" s="106" t="s">
        <v>159</v>
      </c>
      <c r="E10" s="106">
        <v>3059090</v>
      </c>
      <c r="F10" s="106">
        <v>300000</v>
      </c>
      <c r="G10" s="106">
        <f t="shared" si="0"/>
        <v>3359090</v>
      </c>
      <c r="H10" s="106"/>
    </row>
    <row r="11" spans="1:8">
      <c r="A11" s="105">
        <v>201</v>
      </c>
      <c r="B11" s="105" t="s">
        <v>158</v>
      </c>
      <c r="C11" s="105" t="s">
        <v>151</v>
      </c>
      <c r="D11" s="106" t="s">
        <v>153</v>
      </c>
      <c r="E11" s="106">
        <v>2499090</v>
      </c>
      <c r="F11" s="106">
        <v>300000</v>
      </c>
      <c r="G11" s="106">
        <f t="shared" si="0"/>
        <v>2799090</v>
      </c>
      <c r="H11" s="106"/>
    </row>
    <row r="12" spans="1:8">
      <c r="A12" s="105">
        <v>201</v>
      </c>
      <c r="B12" s="105" t="s">
        <v>158</v>
      </c>
      <c r="C12" s="105" t="s">
        <v>154</v>
      </c>
      <c r="D12" s="106" t="s">
        <v>160</v>
      </c>
      <c r="E12" s="106">
        <v>400000</v>
      </c>
      <c r="F12" s="106">
        <v>0</v>
      </c>
      <c r="G12" s="106">
        <f t="shared" si="0"/>
        <v>400000</v>
      </c>
      <c r="H12" s="106"/>
    </row>
    <row r="13" spans="1:8">
      <c r="A13" s="105">
        <v>201</v>
      </c>
      <c r="B13" s="105" t="s">
        <v>158</v>
      </c>
      <c r="C13" s="105" t="s">
        <v>161</v>
      </c>
      <c r="D13" s="106" t="s">
        <v>162</v>
      </c>
      <c r="E13" s="106">
        <v>160000</v>
      </c>
      <c r="F13" s="106">
        <v>0</v>
      </c>
      <c r="G13" s="106">
        <f t="shared" si="0"/>
        <v>160000</v>
      </c>
      <c r="H13" s="106"/>
    </row>
    <row r="14" spans="1:8">
      <c r="A14" s="105">
        <v>201</v>
      </c>
      <c r="B14" s="105" t="s">
        <v>163</v>
      </c>
      <c r="C14" s="105"/>
      <c r="D14" s="106" t="s">
        <v>164</v>
      </c>
      <c r="E14" s="106">
        <v>34784289</v>
      </c>
      <c r="F14" s="106">
        <f>6600000+626900</f>
        <v>7226900</v>
      </c>
      <c r="G14" s="106">
        <f t="shared" si="0"/>
        <v>42011189</v>
      </c>
      <c r="H14" s="106"/>
    </row>
    <row r="15" spans="1:8">
      <c r="A15" s="105">
        <v>201</v>
      </c>
      <c r="B15" s="105" t="s">
        <v>163</v>
      </c>
      <c r="C15" s="105" t="s">
        <v>151</v>
      </c>
      <c r="D15" s="106" t="s">
        <v>165</v>
      </c>
      <c r="E15" s="106">
        <v>6151102</v>
      </c>
      <c r="F15" s="106">
        <v>5950000</v>
      </c>
      <c r="G15" s="106">
        <f t="shared" si="0"/>
        <v>12101102</v>
      </c>
      <c r="H15" s="106"/>
    </row>
    <row r="16" spans="1:8">
      <c r="A16" s="105">
        <v>201</v>
      </c>
      <c r="B16" s="105" t="s">
        <v>163</v>
      </c>
      <c r="C16" s="105" t="s">
        <v>151</v>
      </c>
      <c r="D16" s="106" t="s">
        <v>166</v>
      </c>
      <c r="E16" s="106">
        <v>28633187</v>
      </c>
      <c r="F16" s="106">
        <v>500000</v>
      </c>
      <c r="G16" s="106">
        <f t="shared" si="0"/>
        <v>29133187</v>
      </c>
      <c r="H16" s="106"/>
    </row>
    <row r="17" spans="1:8">
      <c r="A17" s="105">
        <v>201</v>
      </c>
      <c r="B17" s="105" t="s">
        <v>163</v>
      </c>
      <c r="C17" s="105" t="s">
        <v>158</v>
      </c>
      <c r="D17" s="106" t="s">
        <v>167</v>
      </c>
      <c r="E17" s="106">
        <v>0</v>
      </c>
      <c r="F17" s="106">
        <v>616900</v>
      </c>
      <c r="G17" s="106">
        <f t="shared" si="0"/>
        <v>616900</v>
      </c>
      <c r="H17" s="106"/>
    </row>
    <row r="18" spans="1:8">
      <c r="A18" s="105">
        <v>201</v>
      </c>
      <c r="B18" s="105" t="s">
        <v>163</v>
      </c>
      <c r="C18" s="105" t="s">
        <v>156</v>
      </c>
      <c r="D18" s="106" t="s">
        <v>168</v>
      </c>
      <c r="E18" s="106">
        <v>0</v>
      </c>
      <c r="F18" s="106">
        <v>150000</v>
      </c>
      <c r="G18" s="106">
        <f t="shared" si="0"/>
        <v>150000</v>
      </c>
      <c r="H18" s="106"/>
    </row>
    <row r="19" spans="1:8">
      <c r="A19" s="105">
        <v>201</v>
      </c>
      <c r="B19" s="105" t="s">
        <v>163</v>
      </c>
      <c r="C19" s="105" t="s">
        <v>169</v>
      </c>
      <c r="D19" s="106" t="s">
        <v>170</v>
      </c>
      <c r="E19" s="106">
        <v>0</v>
      </c>
      <c r="F19" s="106">
        <v>0</v>
      </c>
      <c r="G19" s="106">
        <f t="shared" si="0"/>
        <v>0</v>
      </c>
      <c r="H19" s="106"/>
    </row>
    <row r="20" spans="1:8">
      <c r="A20" s="105">
        <v>201</v>
      </c>
      <c r="B20" s="105" t="s">
        <v>154</v>
      </c>
      <c r="C20" s="105"/>
      <c r="D20" s="106" t="s">
        <v>171</v>
      </c>
      <c r="E20" s="106">
        <v>5410703</v>
      </c>
      <c r="F20" s="106">
        <v>620000</v>
      </c>
      <c r="G20" s="106">
        <f t="shared" si="0"/>
        <v>6030703</v>
      </c>
      <c r="H20" s="106"/>
    </row>
    <row r="21" spans="1:8">
      <c r="A21" s="105">
        <v>201</v>
      </c>
      <c r="B21" s="105" t="s">
        <v>154</v>
      </c>
      <c r="C21" s="105" t="s">
        <v>151</v>
      </c>
      <c r="D21" s="106" t="s">
        <v>172</v>
      </c>
      <c r="E21" s="106">
        <v>4015875</v>
      </c>
      <c r="F21" s="106">
        <v>120000</v>
      </c>
      <c r="G21" s="106">
        <f t="shared" si="0"/>
        <v>4135875</v>
      </c>
      <c r="H21" s="106"/>
    </row>
    <row r="22" spans="1:8">
      <c r="A22" s="105">
        <v>201</v>
      </c>
      <c r="B22" s="105" t="s">
        <v>154</v>
      </c>
      <c r="C22" s="105" t="s">
        <v>151</v>
      </c>
      <c r="D22" s="106" t="s">
        <v>173</v>
      </c>
      <c r="E22" s="106">
        <v>1394828</v>
      </c>
      <c r="F22" s="106">
        <v>0</v>
      </c>
      <c r="G22" s="106">
        <f t="shared" si="0"/>
        <v>1394828</v>
      </c>
      <c r="H22" s="106"/>
    </row>
    <row r="23" spans="1:8">
      <c r="A23" s="105">
        <v>201</v>
      </c>
      <c r="B23" s="105" t="s">
        <v>154</v>
      </c>
      <c r="C23" s="105" t="s">
        <v>156</v>
      </c>
      <c r="D23" s="106" t="s">
        <v>174</v>
      </c>
      <c r="E23" s="106">
        <v>0</v>
      </c>
      <c r="F23" s="106">
        <v>500000</v>
      </c>
      <c r="G23" s="106">
        <f t="shared" si="0"/>
        <v>500000</v>
      </c>
      <c r="H23" s="106"/>
    </row>
    <row r="24" spans="1:8">
      <c r="A24" s="105">
        <v>201</v>
      </c>
      <c r="B24" s="105" t="s">
        <v>154</v>
      </c>
      <c r="C24" s="105" t="s">
        <v>169</v>
      </c>
      <c r="D24" s="106" t="s">
        <v>175</v>
      </c>
      <c r="E24" s="106">
        <v>0</v>
      </c>
      <c r="F24" s="106">
        <v>0</v>
      </c>
      <c r="G24" s="106">
        <f t="shared" si="0"/>
        <v>0</v>
      </c>
      <c r="H24" s="106"/>
    </row>
    <row r="25" spans="1:8">
      <c r="A25" s="105">
        <v>201</v>
      </c>
      <c r="B25" s="105" t="s">
        <v>161</v>
      </c>
      <c r="C25" s="105"/>
      <c r="D25" s="106" t="s">
        <v>176</v>
      </c>
      <c r="E25" s="106">
        <v>946871</v>
      </c>
      <c r="F25" s="106">
        <v>200000</v>
      </c>
      <c r="G25" s="106">
        <f t="shared" si="0"/>
        <v>1146871</v>
      </c>
      <c r="H25" s="106"/>
    </row>
    <row r="26" spans="1:8">
      <c r="A26" s="105">
        <v>201</v>
      </c>
      <c r="B26" s="105" t="s">
        <v>161</v>
      </c>
      <c r="C26" s="105" t="s">
        <v>151</v>
      </c>
      <c r="D26" s="106" t="s">
        <v>153</v>
      </c>
      <c r="E26" s="106">
        <v>946871</v>
      </c>
      <c r="F26" s="106">
        <v>0</v>
      </c>
      <c r="G26" s="106">
        <f t="shared" si="0"/>
        <v>946871</v>
      </c>
      <c r="H26" s="106"/>
    </row>
    <row r="27" spans="1:8">
      <c r="A27" s="105">
        <v>201</v>
      </c>
      <c r="B27" s="105" t="s">
        <v>161</v>
      </c>
      <c r="C27" s="105" t="s">
        <v>161</v>
      </c>
      <c r="D27" s="106" t="s">
        <v>177</v>
      </c>
      <c r="E27" s="106">
        <v>0</v>
      </c>
      <c r="F27" s="106">
        <f>70000+130000</f>
        <v>200000</v>
      </c>
      <c r="G27" s="106">
        <f t="shared" si="0"/>
        <v>200000</v>
      </c>
      <c r="H27" s="106"/>
    </row>
    <row r="28" spans="1:8">
      <c r="A28" s="105">
        <v>201</v>
      </c>
      <c r="B28" s="105" t="s">
        <v>161</v>
      </c>
      <c r="C28" s="105" t="s">
        <v>178</v>
      </c>
      <c r="D28" s="106" t="s">
        <v>179</v>
      </c>
      <c r="E28" s="106">
        <v>0</v>
      </c>
      <c r="F28" s="106">
        <v>0</v>
      </c>
      <c r="G28" s="106">
        <f t="shared" si="0"/>
        <v>0</v>
      </c>
      <c r="H28" s="106"/>
    </row>
    <row r="29" spans="1:8">
      <c r="A29" s="105">
        <v>201</v>
      </c>
      <c r="B29" s="105" t="s">
        <v>180</v>
      </c>
      <c r="C29" s="105"/>
      <c r="D29" s="106" t="s">
        <v>181</v>
      </c>
      <c r="E29" s="106">
        <v>13716051</v>
      </c>
      <c r="F29" s="106">
        <v>505000</v>
      </c>
      <c r="G29" s="106">
        <f t="shared" si="0"/>
        <v>14221051</v>
      </c>
      <c r="H29" s="106"/>
    </row>
    <row r="30" spans="1:8">
      <c r="A30" s="105">
        <v>201</v>
      </c>
      <c r="B30" s="105" t="s">
        <v>180</v>
      </c>
      <c r="C30" s="105" t="s">
        <v>151</v>
      </c>
      <c r="D30" s="106" t="s">
        <v>153</v>
      </c>
      <c r="E30" s="106">
        <v>6745837</v>
      </c>
      <c r="F30" s="106">
        <v>505000</v>
      </c>
      <c r="G30" s="106">
        <f t="shared" si="0"/>
        <v>7250837</v>
      </c>
      <c r="H30" s="106"/>
    </row>
    <row r="31" spans="1:8">
      <c r="A31" s="105">
        <v>201</v>
      </c>
      <c r="B31" s="105" t="s">
        <v>180</v>
      </c>
      <c r="C31" s="105" t="s">
        <v>182</v>
      </c>
      <c r="D31" s="106" t="s">
        <v>183</v>
      </c>
      <c r="E31" s="106">
        <v>6970214</v>
      </c>
      <c r="F31" s="106">
        <v>0</v>
      </c>
      <c r="G31" s="106">
        <f t="shared" si="0"/>
        <v>6970214</v>
      </c>
      <c r="H31" s="106"/>
    </row>
    <row r="32" spans="1:8">
      <c r="A32" s="105">
        <v>201</v>
      </c>
      <c r="B32" s="105" t="s">
        <v>180</v>
      </c>
      <c r="C32" s="105" t="s">
        <v>169</v>
      </c>
      <c r="D32" s="106" t="s">
        <v>184</v>
      </c>
      <c r="E32" s="106">
        <v>0</v>
      </c>
      <c r="F32" s="106">
        <v>0</v>
      </c>
      <c r="G32" s="106">
        <f t="shared" si="0"/>
        <v>0</v>
      </c>
      <c r="H32" s="106"/>
    </row>
    <row r="33" spans="1:8">
      <c r="A33" s="105">
        <v>201</v>
      </c>
      <c r="B33" s="105" t="s">
        <v>178</v>
      </c>
      <c r="C33" s="105"/>
      <c r="D33" s="106" t="s">
        <v>185</v>
      </c>
      <c r="E33" s="106">
        <v>0</v>
      </c>
      <c r="F33" s="106">
        <v>2000000</v>
      </c>
      <c r="G33" s="106">
        <f t="shared" si="0"/>
        <v>2000000</v>
      </c>
      <c r="H33" s="106"/>
    </row>
    <row r="34" spans="1:8">
      <c r="A34" s="105">
        <v>201</v>
      </c>
      <c r="B34" s="105" t="s">
        <v>178</v>
      </c>
      <c r="C34" s="105" t="s">
        <v>151</v>
      </c>
      <c r="D34" s="106" t="s">
        <v>153</v>
      </c>
      <c r="E34" s="106">
        <v>0</v>
      </c>
      <c r="F34" s="106">
        <v>2000000</v>
      </c>
      <c r="G34" s="106">
        <f t="shared" si="0"/>
        <v>2000000</v>
      </c>
      <c r="H34" s="106"/>
    </row>
    <row r="35" spans="1:8">
      <c r="A35" s="105">
        <v>201</v>
      </c>
      <c r="B35" s="105" t="s">
        <v>156</v>
      </c>
      <c r="C35" s="105"/>
      <c r="D35" s="106" t="s">
        <v>186</v>
      </c>
      <c r="E35" s="106">
        <v>1790605</v>
      </c>
      <c r="F35" s="106">
        <v>3350000</v>
      </c>
      <c r="G35" s="106">
        <f t="shared" si="0"/>
        <v>5140605</v>
      </c>
      <c r="H35" s="106"/>
    </row>
    <row r="36" spans="1:8">
      <c r="A36" s="105">
        <v>201</v>
      </c>
      <c r="B36" s="105" t="s">
        <v>156</v>
      </c>
      <c r="C36" s="105" t="s">
        <v>151</v>
      </c>
      <c r="D36" s="106" t="s">
        <v>153</v>
      </c>
      <c r="E36" s="106">
        <v>1790605</v>
      </c>
      <c r="F36" s="106">
        <v>0</v>
      </c>
      <c r="G36" s="106">
        <f t="shared" si="0"/>
        <v>1790605</v>
      </c>
      <c r="H36" s="106"/>
    </row>
    <row r="37" spans="1:8">
      <c r="A37" s="105">
        <v>201</v>
      </c>
      <c r="B37" s="105" t="s">
        <v>156</v>
      </c>
      <c r="C37" s="105" t="s">
        <v>154</v>
      </c>
      <c r="D37" s="106" t="s">
        <v>187</v>
      </c>
      <c r="E37" s="106">
        <v>0</v>
      </c>
      <c r="F37" s="106">
        <v>3350000</v>
      </c>
      <c r="G37" s="106">
        <f t="shared" si="0"/>
        <v>3350000</v>
      </c>
      <c r="H37" s="106"/>
    </row>
    <row r="38" spans="1:8">
      <c r="A38" s="105">
        <v>201</v>
      </c>
      <c r="B38" s="105" t="s">
        <v>188</v>
      </c>
      <c r="C38" s="105"/>
      <c r="D38" s="106" t="s">
        <v>189</v>
      </c>
      <c r="E38" s="106">
        <v>2101616</v>
      </c>
      <c r="F38" s="106">
        <v>11840000</v>
      </c>
      <c r="G38" s="106">
        <f t="shared" si="0"/>
        <v>13941616</v>
      </c>
      <c r="H38" s="106"/>
    </row>
    <row r="39" spans="1:8">
      <c r="A39" s="105">
        <v>201</v>
      </c>
      <c r="B39" s="105" t="s">
        <v>188</v>
      </c>
      <c r="C39" s="105" t="s">
        <v>151</v>
      </c>
      <c r="D39" s="106" t="s">
        <v>190</v>
      </c>
      <c r="E39" s="106">
        <v>2101616</v>
      </c>
      <c r="F39" s="106">
        <v>0</v>
      </c>
      <c r="G39" s="106">
        <f t="shared" si="0"/>
        <v>2101616</v>
      </c>
      <c r="H39" s="106"/>
    </row>
    <row r="40" spans="1:8">
      <c r="A40" s="105">
        <v>201</v>
      </c>
      <c r="B40" s="105" t="s">
        <v>188</v>
      </c>
      <c r="C40" s="105" t="s">
        <v>169</v>
      </c>
      <c r="D40" s="106" t="s">
        <v>191</v>
      </c>
      <c r="E40" s="106">
        <v>0</v>
      </c>
      <c r="F40" s="106">
        <v>11840000</v>
      </c>
      <c r="G40" s="106">
        <f t="shared" si="0"/>
        <v>11840000</v>
      </c>
      <c r="H40" s="106"/>
    </row>
    <row r="41" spans="1:8">
      <c r="A41" s="105">
        <v>201</v>
      </c>
      <c r="B41" s="105" t="s">
        <v>192</v>
      </c>
      <c r="C41" s="105"/>
      <c r="D41" s="106" t="s">
        <v>193</v>
      </c>
      <c r="E41" s="106">
        <v>2779334</v>
      </c>
      <c r="F41" s="106">
        <v>500000</v>
      </c>
      <c r="G41" s="106">
        <f t="shared" si="0"/>
        <v>3279334</v>
      </c>
      <c r="H41" s="106"/>
    </row>
    <row r="42" spans="1:8">
      <c r="A42" s="105">
        <v>201</v>
      </c>
      <c r="B42" s="105" t="s">
        <v>192</v>
      </c>
      <c r="C42" s="105" t="s">
        <v>151</v>
      </c>
      <c r="D42" s="106" t="s">
        <v>153</v>
      </c>
      <c r="E42" s="106">
        <v>2779334</v>
      </c>
      <c r="F42" s="106">
        <v>500000</v>
      </c>
      <c r="G42" s="106">
        <f t="shared" si="0"/>
        <v>3279334</v>
      </c>
      <c r="H42" s="106"/>
    </row>
    <row r="43" spans="1:8">
      <c r="A43" s="105">
        <v>201</v>
      </c>
      <c r="B43" s="105" t="s">
        <v>194</v>
      </c>
      <c r="C43" s="105"/>
      <c r="D43" s="106" t="s">
        <v>195</v>
      </c>
      <c r="E43" s="106">
        <v>0</v>
      </c>
      <c r="F43" s="106">
        <v>500000</v>
      </c>
      <c r="G43" s="106">
        <f t="shared" si="0"/>
        <v>500000</v>
      </c>
      <c r="H43" s="106"/>
    </row>
    <row r="44" spans="1:8">
      <c r="A44" s="105">
        <v>201</v>
      </c>
      <c r="B44" s="105" t="s">
        <v>194</v>
      </c>
      <c r="C44" s="105" t="s">
        <v>156</v>
      </c>
      <c r="D44" s="106" t="s">
        <v>196</v>
      </c>
      <c r="E44" s="106">
        <v>0</v>
      </c>
      <c r="F44" s="106">
        <v>500000</v>
      </c>
      <c r="G44" s="106">
        <f t="shared" si="0"/>
        <v>500000</v>
      </c>
      <c r="H44" s="106"/>
    </row>
    <row r="45" spans="1:8">
      <c r="A45" s="105">
        <v>201</v>
      </c>
      <c r="B45" s="105" t="s">
        <v>197</v>
      </c>
      <c r="C45" s="105"/>
      <c r="D45" s="106" t="s">
        <v>198</v>
      </c>
      <c r="E45" s="106">
        <v>0</v>
      </c>
      <c r="F45" s="106"/>
      <c r="G45" s="106">
        <f t="shared" si="0"/>
        <v>0</v>
      </c>
      <c r="H45" s="106"/>
    </row>
    <row r="46" spans="1:8">
      <c r="A46" s="105">
        <v>201</v>
      </c>
      <c r="B46" s="105" t="s">
        <v>197</v>
      </c>
      <c r="C46" s="105" t="s">
        <v>151</v>
      </c>
      <c r="D46" s="106" t="s">
        <v>199</v>
      </c>
      <c r="E46" s="106">
        <v>0</v>
      </c>
      <c r="F46" s="106"/>
      <c r="G46" s="106">
        <f t="shared" si="0"/>
        <v>0</v>
      </c>
      <c r="H46" s="106"/>
    </row>
    <row r="47" spans="1:8">
      <c r="A47" s="105">
        <v>201</v>
      </c>
      <c r="B47" s="105">
        <v>17</v>
      </c>
      <c r="C47" s="105" t="s">
        <v>180</v>
      </c>
      <c r="D47" s="106" t="s">
        <v>200</v>
      </c>
      <c r="E47" s="106">
        <v>0</v>
      </c>
      <c r="F47" s="106"/>
      <c r="G47" s="106">
        <f t="shared" si="0"/>
        <v>0</v>
      </c>
      <c r="H47" s="106"/>
    </row>
    <row r="48" spans="1:8">
      <c r="A48" s="105">
        <v>201</v>
      </c>
      <c r="B48" s="105" t="s">
        <v>201</v>
      </c>
      <c r="C48" s="105"/>
      <c r="D48" s="106" t="s">
        <v>202</v>
      </c>
      <c r="E48" s="106">
        <v>0</v>
      </c>
      <c r="F48" s="106"/>
      <c r="G48" s="106">
        <f t="shared" si="0"/>
        <v>0</v>
      </c>
      <c r="H48" s="106"/>
    </row>
    <row r="49" spans="1:8">
      <c r="A49" s="105">
        <v>201</v>
      </c>
      <c r="B49" s="105">
        <v>23</v>
      </c>
      <c r="C49" s="105" t="s">
        <v>151</v>
      </c>
      <c r="D49" s="106" t="s">
        <v>203</v>
      </c>
      <c r="E49" s="106">
        <v>0</v>
      </c>
      <c r="F49" s="106">
        <v>0</v>
      </c>
      <c r="G49" s="106">
        <f t="shared" si="0"/>
        <v>0</v>
      </c>
      <c r="H49" s="106"/>
    </row>
    <row r="50" spans="1:8">
      <c r="A50" s="105">
        <v>201</v>
      </c>
      <c r="B50" s="105" t="s">
        <v>201</v>
      </c>
      <c r="C50" s="105" t="s">
        <v>169</v>
      </c>
      <c r="D50" s="106" t="s">
        <v>204</v>
      </c>
      <c r="E50" s="106">
        <v>0</v>
      </c>
      <c r="F50" s="106"/>
      <c r="G50" s="106">
        <f t="shared" si="0"/>
        <v>0</v>
      </c>
      <c r="H50" s="106"/>
    </row>
    <row r="51" spans="1:8">
      <c r="A51" s="105">
        <v>201</v>
      </c>
      <c r="B51" s="105">
        <v>24</v>
      </c>
      <c r="C51" s="105"/>
      <c r="D51" s="107" t="s">
        <v>205</v>
      </c>
      <c r="E51" s="106"/>
      <c r="F51" s="106"/>
      <c r="G51" s="106">
        <f t="shared" si="0"/>
        <v>0</v>
      </c>
      <c r="H51" s="106"/>
    </row>
    <row r="52" spans="1:8">
      <c r="A52" s="105">
        <v>201</v>
      </c>
      <c r="B52" s="105">
        <v>24</v>
      </c>
      <c r="C52" s="105" t="s">
        <v>151</v>
      </c>
      <c r="D52" s="107" t="s">
        <v>203</v>
      </c>
      <c r="E52" s="106"/>
      <c r="F52" s="106"/>
      <c r="G52" s="106">
        <f t="shared" si="0"/>
        <v>0</v>
      </c>
      <c r="H52" s="106"/>
    </row>
    <row r="53" spans="1:8">
      <c r="A53" s="105">
        <v>201</v>
      </c>
      <c r="B53" s="105">
        <v>24</v>
      </c>
      <c r="C53" s="105">
        <v>99</v>
      </c>
      <c r="D53" s="107" t="s">
        <v>206</v>
      </c>
      <c r="E53" s="106"/>
      <c r="F53" s="106"/>
      <c r="G53" s="106">
        <f t="shared" si="0"/>
        <v>0</v>
      </c>
      <c r="H53" s="106"/>
    </row>
    <row r="54" spans="1:8">
      <c r="A54" s="105">
        <v>201</v>
      </c>
      <c r="B54" s="105" t="s">
        <v>207</v>
      </c>
      <c r="C54" s="105"/>
      <c r="D54" s="106" t="s">
        <v>208</v>
      </c>
      <c r="E54" s="106">
        <v>1341515</v>
      </c>
      <c r="F54" s="106">
        <v>140000</v>
      </c>
      <c r="G54" s="106">
        <f t="shared" si="0"/>
        <v>1481515</v>
      </c>
      <c r="H54" s="106"/>
    </row>
    <row r="55" spans="1:8">
      <c r="A55" s="105">
        <v>201</v>
      </c>
      <c r="B55" s="105" t="s">
        <v>207</v>
      </c>
      <c r="C55" s="105" t="s">
        <v>151</v>
      </c>
      <c r="D55" s="99" t="s">
        <v>153</v>
      </c>
      <c r="E55" s="106">
        <v>1341515</v>
      </c>
      <c r="F55" s="106">
        <v>90000</v>
      </c>
      <c r="G55" s="106">
        <f t="shared" si="0"/>
        <v>1431515</v>
      </c>
      <c r="H55" s="106"/>
    </row>
    <row r="56" spans="1:8">
      <c r="A56" s="105">
        <v>201</v>
      </c>
      <c r="B56" s="105" t="s">
        <v>207</v>
      </c>
      <c r="C56" s="105">
        <v>99</v>
      </c>
      <c r="D56" s="106" t="s">
        <v>209</v>
      </c>
      <c r="E56" s="106">
        <v>0</v>
      </c>
      <c r="F56" s="106">
        <v>50000</v>
      </c>
      <c r="G56" s="106">
        <f t="shared" si="0"/>
        <v>50000</v>
      </c>
      <c r="H56" s="106"/>
    </row>
    <row r="57" spans="1:8">
      <c r="A57" s="105">
        <v>201</v>
      </c>
      <c r="B57" s="105">
        <v>28</v>
      </c>
      <c r="C57" s="105"/>
      <c r="D57" s="106" t="s">
        <v>210</v>
      </c>
      <c r="E57" s="106">
        <v>483835</v>
      </c>
      <c r="F57" s="106">
        <v>130000</v>
      </c>
      <c r="G57" s="106">
        <f t="shared" si="0"/>
        <v>613835</v>
      </c>
      <c r="H57" s="106"/>
    </row>
    <row r="58" spans="1:8">
      <c r="A58" s="105">
        <v>201</v>
      </c>
      <c r="B58" s="105">
        <v>28</v>
      </c>
      <c r="C58" s="105" t="s">
        <v>151</v>
      </c>
      <c r="D58" s="106" t="s">
        <v>203</v>
      </c>
      <c r="E58" s="106">
        <v>483835</v>
      </c>
      <c r="F58" s="106">
        <v>130000</v>
      </c>
      <c r="G58" s="106">
        <f t="shared" si="0"/>
        <v>613835</v>
      </c>
      <c r="H58" s="106"/>
    </row>
    <row r="59" spans="1:8">
      <c r="A59" s="105">
        <v>201</v>
      </c>
      <c r="B59" s="105" t="s">
        <v>211</v>
      </c>
      <c r="C59" s="105"/>
      <c r="D59" s="106" t="s">
        <v>212</v>
      </c>
      <c r="E59" s="106">
        <v>1940221</v>
      </c>
      <c r="F59" s="106">
        <f>3309800+180000</f>
        <v>3489800</v>
      </c>
      <c r="G59" s="106">
        <f t="shared" si="0"/>
        <v>5430021</v>
      </c>
      <c r="H59" s="106"/>
    </row>
    <row r="60" spans="1:8">
      <c r="A60" s="105">
        <v>201</v>
      </c>
      <c r="B60" s="105" t="s">
        <v>211</v>
      </c>
      <c r="C60" s="105" t="s">
        <v>151</v>
      </c>
      <c r="D60" s="106" t="s">
        <v>153</v>
      </c>
      <c r="E60" s="106">
        <v>1940221</v>
      </c>
      <c r="F60" s="106">
        <v>226000</v>
      </c>
      <c r="G60" s="106">
        <f t="shared" si="0"/>
        <v>2166221</v>
      </c>
      <c r="H60" s="106"/>
    </row>
    <row r="61" spans="1:8">
      <c r="A61" s="105">
        <v>201</v>
      </c>
      <c r="B61" s="105" t="s">
        <v>211</v>
      </c>
      <c r="C61" s="105" t="s">
        <v>158</v>
      </c>
      <c r="D61" s="106" t="s">
        <v>167</v>
      </c>
      <c r="E61" s="106">
        <v>0</v>
      </c>
      <c r="F61" s="106">
        <f>65000+182000+180000</f>
        <v>427000</v>
      </c>
      <c r="G61" s="106">
        <f t="shared" si="0"/>
        <v>427000</v>
      </c>
      <c r="H61" s="106"/>
    </row>
    <row r="62" spans="1:8">
      <c r="A62" s="105">
        <v>201</v>
      </c>
      <c r="B62" s="105">
        <v>29</v>
      </c>
      <c r="C62" s="105">
        <v>99</v>
      </c>
      <c r="D62" s="106" t="s">
        <v>213</v>
      </c>
      <c r="E62" s="106">
        <v>0</v>
      </c>
      <c r="F62" s="106">
        <f>2744400+92400</f>
        <v>2836800</v>
      </c>
      <c r="G62" s="106">
        <f t="shared" si="0"/>
        <v>2836800</v>
      </c>
      <c r="H62" s="106"/>
    </row>
    <row r="63" spans="1:8">
      <c r="A63" s="105">
        <v>201</v>
      </c>
      <c r="B63" s="105" t="s">
        <v>214</v>
      </c>
      <c r="C63" s="105"/>
      <c r="D63" s="106" t="s">
        <v>215</v>
      </c>
      <c r="E63" s="106">
        <v>5254885</v>
      </c>
      <c r="F63" s="106">
        <v>3380000</v>
      </c>
      <c r="G63" s="106">
        <f t="shared" si="0"/>
        <v>8634885</v>
      </c>
      <c r="H63" s="106"/>
    </row>
    <row r="64" spans="1:8">
      <c r="A64" s="105">
        <v>201</v>
      </c>
      <c r="B64" s="105" t="s">
        <v>214</v>
      </c>
      <c r="C64" s="105" t="s">
        <v>151</v>
      </c>
      <c r="D64" s="106" t="s">
        <v>153</v>
      </c>
      <c r="E64" s="106">
        <v>5254885</v>
      </c>
      <c r="F64" s="106">
        <v>1200000</v>
      </c>
      <c r="G64" s="106">
        <f t="shared" si="0"/>
        <v>6454885</v>
      </c>
      <c r="H64" s="106"/>
    </row>
    <row r="65" spans="1:8">
      <c r="A65" s="105">
        <v>201</v>
      </c>
      <c r="B65" s="105" t="s">
        <v>214</v>
      </c>
      <c r="C65" s="105" t="s">
        <v>161</v>
      </c>
      <c r="D65" s="106" t="s">
        <v>216</v>
      </c>
      <c r="E65" s="106">
        <v>0</v>
      </c>
      <c r="F65" s="106">
        <v>2180000</v>
      </c>
      <c r="G65" s="106">
        <f t="shared" si="0"/>
        <v>2180000</v>
      </c>
      <c r="H65" s="106"/>
    </row>
    <row r="66" spans="1:8">
      <c r="A66" s="105">
        <v>201</v>
      </c>
      <c r="B66" s="105" t="s">
        <v>217</v>
      </c>
      <c r="C66" s="105"/>
      <c r="D66" s="106" t="s">
        <v>218</v>
      </c>
      <c r="E66" s="106">
        <v>1233178</v>
      </c>
      <c r="F66" s="106">
        <v>3300000</v>
      </c>
      <c r="G66" s="106">
        <f t="shared" si="0"/>
        <v>4533178</v>
      </c>
      <c r="H66" s="106"/>
    </row>
    <row r="67" spans="1:8">
      <c r="A67" s="105">
        <v>201</v>
      </c>
      <c r="B67" s="105" t="s">
        <v>217</v>
      </c>
      <c r="C67" s="105" t="s">
        <v>151</v>
      </c>
      <c r="D67" s="106" t="s">
        <v>199</v>
      </c>
      <c r="E67" s="106">
        <v>1233178</v>
      </c>
      <c r="F67" s="106">
        <v>100000</v>
      </c>
      <c r="G67" s="106">
        <f t="shared" si="0"/>
        <v>1333178</v>
      </c>
      <c r="H67" s="106"/>
    </row>
    <row r="68" spans="1:8">
      <c r="A68" s="105">
        <v>202</v>
      </c>
      <c r="B68" s="105" t="s">
        <v>217</v>
      </c>
      <c r="C68" s="105" t="s">
        <v>158</v>
      </c>
      <c r="D68" s="106" t="s">
        <v>219</v>
      </c>
      <c r="E68" s="106">
        <v>0</v>
      </c>
      <c r="F68" s="106">
        <v>3200000</v>
      </c>
      <c r="G68" s="106">
        <f t="shared" si="0"/>
        <v>3200000</v>
      </c>
      <c r="H68" s="106"/>
    </row>
    <row r="69" spans="1:8">
      <c r="A69" s="105">
        <v>201</v>
      </c>
      <c r="B69" s="105" t="s">
        <v>220</v>
      </c>
      <c r="C69" s="105"/>
      <c r="D69" s="106" t="s">
        <v>221</v>
      </c>
      <c r="E69" s="106">
        <v>827967</v>
      </c>
      <c r="F69" s="106">
        <v>1240000</v>
      </c>
      <c r="G69" s="106">
        <f t="shared" ref="G69:G132" si="1">SUM(E69:F69)</f>
        <v>2067967</v>
      </c>
      <c r="H69" s="106"/>
    </row>
    <row r="70" spans="1:8">
      <c r="A70" s="105">
        <v>201</v>
      </c>
      <c r="B70" s="105" t="s">
        <v>220</v>
      </c>
      <c r="C70" s="105" t="s">
        <v>151</v>
      </c>
      <c r="D70" s="106" t="s">
        <v>222</v>
      </c>
      <c r="E70" s="106">
        <v>827967</v>
      </c>
      <c r="F70" s="106">
        <v>400000</v>
      </c>
      <c r="G70" s="106">
        <f t="shared" si="1"/>
        <v>1227967</v>
      </c>
      <c r="H70" s="106"/>
    </row>
    <row r="71" spans="1:8">
      <c r="A71" s="105">
        <v>201</v>
      </c>
      <c r="B71" s="105" t="s">
        <v>220</v>
      </c>
      <c r="C71" s="105" t="s">
        <v>158</v>
      </c>
      <c r="D71" s="106" t="s">
        <v>223</v>
      </c>
      <c r="E71" s="106">
        <v>0</v>
      </c>
      <c r="F71" s="106">
        <v>840000</v>
      </c>
      <c r="G71" s="106">
        <f t="shared" si="1"/>
        <v>840000</v>
      </c>
      <c r="H71" s="106"/>
    </row>
    <row r="72" spans="1:8">
      <c r="A72" s="105">
        <v>201</v>
      </c>
      <c r="B72" s="105">
        <v>34</v>
      </c>
      <c r="C72" s="105"/>
      <c r="D72" s="106" t="s">
        <v>224</v>
      </c>
      <c r="E72" s="106">
        <v>854759</v>
      </c>
      <c r="F72" s="106">
        <f>190000+280000</f>
        <v>470000</v>
      </c>
      <c r="G72" s="106">
        <f t="shared" si="1"/>
        <v>1324759</v>
      </c>
      <c r="H72" s="106"/>
    </row>
    <row r="73" spans="1:8">
      <c r="A73" s="105">
        <v>201</v>
      </c>
      <c r="B73" s="105">
        <v>34</v>
      </c>
      <c r="C73" s="105" t="s">
        <v>151</v>
      </c>
      <c r="D73" s="106" t="s">
        <v>203</v>
      </c>
      <c r="E73" s="106">
        <v>824759</v>
      </c>
      <c r="F73" s="106">
        <v>60000</v>
      </c>
      <c r="G73" s="106">
        <f t="shared" si="1"/>
        <v>884759</v>
      </c>
      <c r="H73" s="106"/>
    </row>
    <row r="74" spans="1:8">
      <c r="A74" s="105">
        <v>201</v>
      </c>
      <c r="B74" s="105">
        <v>34</v>
      </c>
      <c r="C74" s="108" t="s">
        <v>225</v>
      </c>
      <c r="D74" s="107" t="s">
        <v>205</v>
      </c>
      <c r="E74" s="106">
        <v>30000</v>
      </c>
      <c r="F74" s="106">
        <v>410000</v>
      </c>
      <c r="G74" s="106">
        <f t="shared" si="1"/>
        <v>440000</v>
      </c>
      <c r="H74" s="106"/>
    </row>
    <row r="75" spans="1:8">
      <c r="A75" s="105">
        <v>201</v>
      </c>
      <c r="B75" s="105">
        <v>36</v>
      </c>
      <c r="C75" s="105"/>
      <c r="D75" s="106" t="s">
        <v>226</v>
      </c>
      <c r="E75" s="106">
        <v>0</v>
      </c>
      <c r="F75" s="106">
        <v>70000</v>
      </c>
      <c r="G75" s="106">
        <f t="shared" si="1"/>
        <v>70000</v>
      </c>
      <c r="H75" s="106"/>
    </row>
    <row r="76" spans="1:8">
      <c r="A76" s="105">
        <v>201</v>
      </c>
      <c r="B76" s="105">
        <v>36</v>
      </c>
      <c r="C76" s="105" t="s">
        <v>158</v>
      </c>
      <c r="D76" s="106" t="s">
        <v>227</v>
      </c>
      <c r="E76" s="106">
        <v>0</v>
      </c>
      <c r="F76" s="106">
        <v>70000</v>
      </c>
      <c r="G76" s="106">
        <f t="shared" si="1"/>
        <v>70000</v>
      </c>
      <c r="H76" s="106"/>
    </row>
    <row r="77" spans="1:8">
      <c r="A77" s="105">
        <v>201</v>
      </c>
      <c r="B77" s="105">
        <v>38</v>
      </c>
      <c r="C77" s="105"/>
      <c r="D77" s="106" t="s">
        <v>228</v>
      </c>
      <c r="E77" s="106">
        <v>6257247</v>
      </c>
      <c r="F77" s="106">
        <v>200000</v>
      </c>
      <c r="G77" s="106">
        <f t="shared" si="1"/>
        <v>6457247</v>
      </c>
      <c r="H77" s="106"/>
    </row>
    <row r="78" spans="1:8">
      <c r="A78" s="105">
        <v>201</v>
      </c>
      <c r="B78" s="105">
        <v>38</v>
      </c>
      <c r="C78" s="105" t="s">
        <v>151</v>
      </c>
      <c r="D78" s="106" t="s">
        <v>203</v>
      </c>
      <c r="E78" s="106">
        <v>6257247</v>
      </c>
      <c r="F78" s="106">
        <v>200000</v>
      </c>
      <c r="G78" s="106">
        <f t="shared" si="1"/>
        <v>6457247</v>
      </c>
      <c r="H78" s="106"/>
    </row>
    <row r="79" spans="1:8">
      <c r="A79" s="105">
        <v>201</v>
      </c>
      <c r="B79" s="105">
        <v>38</v>
      </c>
      <c r="C79" s="105" t="s">
        <v>158</v>
      </c>
      <c r="D79" s="106" t="s">
        <v>229</v>
      </c>
      <c r="E79" s="106">
        <v>0</v>
      </c>
      <c r="F79" s="106"/>
      <c r="G79" s="106">
        <f t="shared" si="1"/>
        <v>0</v>
      </c>
      <c r="H79" s="106"/>
    </row>
    <row r="80" spans="1:8">
      <c r="A80" s="105">
        <v>201</v>
      </c>
      <c r="B80" s="105" t="s">
        <v>169</v>
      </c>
      <c r="C80" s="105"/>
      <c r="D80" s="106" t="s">
        <v>230</v>
      </c>
      <c r="E80" s="106">
        <v>635809</v>
      </c>
      <c r="F80" s="106">
        <v>1290000</v>
      </c>
      <c r="G80" s="106">
        <f t="shared" si="1"/>
        <v>1925809</v>
      </c>
      <c r="H80" s="106"/>
    </row>
    <row r="81" spans="1:8">
      <c r="A81" s="105">
        <v>201</v>
      </c>
      <c r="B81" s="105" t="s">
        <v>169</v>
      </c>
      <c r="C81" s="105" t="s">
        <v>169</v>
      </c>
      <c r="D81" s="106" t="s">
        <v>231</v>
      </c>
      <c r="E81" s="106">
        <v>635809</v>
      </c>
      <c r="F81" s="106">
        <v>1290000</v>
      </c>
      <c r="G81" s="106">
        <f t="shared" si="1"/>
        <v>1925809</v>
      </c>
      <c r="H81" s="106"/>
    </row>
    <row r="82" spans="1:8">
      <c r="A82" s="105">
        <v>202</v>
      </c>
      <c r="B82" s="105"/>
      <c r="C82" s="105"/>
      <c r="D82" s="106" t="s">
        <v>117</v>
      </c>
      <c r="E82" s="106">
        <v>0</v>
      </c>
      <c r="F82" s="106"/>
      <c r="G82" s="106">
        <f t="shared" si="1"/>
        <v>0</v>
      </c>
      <c r="H82" s="106"/>
    </row>
    <row r="83" spans="1:8">
      <c r="A83" s="105">
        <v>203</v>
      </c>
      <c r="B83" s="105"/>
      <c r="C83" s="105"/>
      <c r="D83" s="106" t="s">
        <v>118</v>
      </c>
      <c r="E83" s="106">
        <v>0</v>
      </c>
      <c r="F83" s="106"/>
      <c r="G83" s="106">
        <f t="shared" si="1"/>
        <v>0</v>
      </c>
      <c r="H83" s="106"/>
    </row>
    <row r="84" spans="1:8">
      <c r="A84" s="105">
        <v>203</v>
      </c>
      <c r="B84" s="105" t="s">
        <v>180</v>
      </c>
      <c r="C84" s="105"/>
      <c r="D84" s="106" t="s">
        <v>232</v>
      </c>
      <c r="E84" s="106">
        <v>0</v>
      </c>
      <c r="F84" s="106"/>
      <c r="G84" s="106">
        <f t="shared" si="1"/>
        <v>0</v>
      </c>
      <c r="H84" s="106"/>
    </row>
    <row r="85" spans="1:8">
      <c r="A85" s="105">
        <v>203</v>
      </c>
      <c r="B85" s="105" t="s">
        <v>180</v>
      </c>
      <c r="C85" s="105" t="s">
        <v>151</v>
      </c>
      <c r="D85" s="106" t="s">
        <v>233</v>
      </c>
      <c r="E85" s="106">
        <v>0</v>
      </c>
      <c r="F85" s="106"/>
      <c r="G85" s="106">
        <f t="shared" si="1"/>
        <v>0</v>
      </c>
      <c r="H85" s="106"/>
    </row>
    <row r="86" spans="1:8">
      <c r="A86" s="105">
        <v>203</v>
      </c>
      <c r="B86" s="105" t="s">
        <v>180</v>
      </c>
      <c r="C86" s="105" t="s">
        <v>178</v>
      </c>
      <c r="D86" s="106" t="s">
        <v>234</v>
      </c>
      <c r="E86" s="106">
        <v>0</v>
      </c>
      <c r="F86" s="106"/>
      <c r="G86" s="106">
        <f t="shared" si="1"/>
        <v>0</v>
      </c>
      <c r="H86" s="106"/>
    </row>
    <row r="87" spans="1:8">
      <c r="A87" s="105">
        <v>204</v>
      </c>
      <c r="B87" s="105"/>
      <c r="C87" s="105"/>
      <c r="D87" s="106" t="s">
        <v>119</v>
      </c>
      <c r="E87" s="106">
        <v>39896257.4</v>
      </c>
      <c r="F87" s="106">
        <f>6046000+8312700+147000</f>
        <v>14505700</v>
      </c>
      <c r="G87" s="106">
        <f t="shared" si="1"/>
        <v>54401957.4</v>
      </c>
      <c r="H87" s="106"/>
    </row>
    <row r="88" spans="1:8">
      <c r="A88" s="105">
        <v>204</v>
      </c>
      <c r="B88" s="105" t="s">
        <v>151</v>
      </c>
      <c r="C88" s="105"/>
      <c r="D88" s="106" t="s">
        <v>235</v>
      </c>
      <c r="E88" s="106">
        <v>2190000</v>
      </c>
      <c r="F88" s="106">
        <v>300000</v>
      </c>
      <c r="G88" s="106">
        <f t="shared" si="1"/>
        <v>2490000</v>
      </c>
      <c r="H88" s="106"/>
    </row>
    <row r="89" spans="1:8">
      <c r="A89" s="105">
        <v>204</v>
      </c>
      <c r="B89" s="105" t="s">
        <v>151</v>
      </c>
      <c r="C89" s="105" t="s">
        <v>151</v>
      </c>
      <c r="D89" s="106" t="s">
        <v>236</v>
      </c>
      <c r="E89" s="106">
        <v>0</v>
      </c>
      <c r="F89" s="106">
        <v>0</v>
      </c>
      <c r="G89" s="106">
        <f t="shared" si="1"/>
        <v>0</v>
      </c>
      <c r="H89" s="106"/>
    </row>
    <row r="90" spans="1:8">
      <c r="A90" s="105">
        <v>204</v>
      </c>
      <c r="B90" s="105" t="s">
        <v>151</v>
      </c>
      <c r="C90" s="105" t="s">
        <v>169</v>
      </c>
      <c r="D90" s="106" t="s">
        <v>237</v>
      </c>
      <c r="E90" s="106">
        <v>2190000</v>
      </c>
      <c r="F90" s="106">
        <v>300000</v>
      </c>
      <c r="G90" s="106">
        <f t="shared" si="1"/>
        <v>2490000</v>
      </c>
      <c r="H90" s="106"/>
    </row>
    <row r="91" spans="1:8">
      <c r="A91" s="105">
        <v>204</v>
      </c>
      <c r="B91" s="105" t="s">
        <v>158</v>
      </c>
      <c r="C91" s="105"/>
      <c r="D91" s="106" t="s">
        <v>238</v>
      </c>
      <c r="E91" s="106">
        <v>31801392.4</v>
      </c>
      <c r="F91" s="106">
        <f>5454000+3546700+3430000</f>
        <v>12430700</v>
      </c>
      <c r="G91" s="106">
        <f t="shared" si="1"/>
        <v>44232092.4</v>
      </c>
      <c r="H91" s="106"/>
    </row>
    <row r="92" spans="1:8">
      <c r="A92" s="105">
        <v>204</v>
      </c>
      <c r="B92" s="105" t="s">
        <v>158</v>
      </c>
      <c r="C92" s="105" t="s">
        <v>151</v>
      </c>
      <c r="D92" s="106" t="s">
        <v>199</v>
      </c>
      <c r="E92" s="106">
        <v>31801392.4</v>
      </c>
      <c r="F92" s="106"/>
      <c r="G92" s="106">
        <f t="shared" si="1"/>
        <v>31801392.4</v>
      </c>
      <c r="H92" s="106"/>
    </row>
    <row r="93" spans="1:8">
      <c r="A93" s="105">
        <v>204</v>
      </c>
      <c r="B93" s="105" t="s">
        <v>158</v>
      </c>
      <c r="C93" s="105" t="s">
        <v>158</v>
      </c>
      <c r="D93" s="106" t="s">
        <v>223</v>
      </c>
      <c r="E93" s="106">
        <v>0</v>
      </c>
      <c r="F93" s="106">
        <f>840000+3546700+3430000+160000</f>
        <v>7976700</v>
      </c>
      <c r="G93" s="106">
        <f t="shared" si="1"/>
        <v>7976700</v>
      </c>
      <c r="H93" s="106"/>
    </row>
    <row r="94" spans="1:8">
      <c r="A94" s="105">
        <v>204</v>
      </c>
      <c r="B94" s="105" t="s">
        <v>158</v>
      </c>
      <c r="C94" s="105" t="s">
        <v>192</v>
      </c>
      <c r="D94" s="106" t="s">
        <v>239</v>
      </c>
      <c r="E94" s="106">
        <v>0</v>
      </c>
      <c r="F94" s="106"/>
      <c r="G94" s="106">
        <f t="shared" si="1"/>
        <v>0</v>
      </c>
      <c r="H94" s="106"/>
    </row>
    <row r="95" spans="1:8">
      <c r="A95" s="105">
        <v>204</v>
      </c>
      <c r="B95" s="105" t="s">
        <v>158</v>
      </c>
      <c r="C95" s="105" t="s">
        <v>240</v>
      </c>
      <c r="D95" s="106" t="s">
        <v>241</v>
      </c>
      <c r="E95" s="106">
        <v>0</v>
      </c>
      <c r="F95" s="106"/>
      <c r="G95" s="106">
        <f t="shared" si="1"/>
        <v>0</v>
      </c>
      <c r="H95" s="106"/>
    </row>
    <row r="96" spans="1:8">
      <c r="A96" s="105">
        <v>204</v>
      </c>
      <c r="B96" s="105" t="s">
        <v>158</v>
      </c>
      <c r="C96" s="105" t="s">
        <v>197</v>
      </c>
      <c r="D96" s="106" t="s">
        <v>242</v>
      </c>
      <c r="E96" s="106">
        <v>0</v>
      </c>
      <c r="F96" s="106">
        <v>0</v>
      </c>
      <c r="G96" s="106">
        <f t="shared" si="1"/>
        <v>0</v>
      </c>
      <c r="H96" s="106"/>
    </row>
    <row r="97" spans="1:8">
      <c r="A97" s="105">
        <v>204</v>
      </c>
      <c r="B97" s="105" t="s">
        <v>158</v>
      </c>
      <c r="C97" s="105">
        <v>20</v>
      </c>
      <c r="D97" s="107" t="s">
        <v>243</v>
      </c>
      <c r="E97" s="106">
        <v>0</v>
      </c>
      <c r="F97" s="106">
        <f>1500000+3114000-160000</f>
        <v>4454000</v>
      </c>
      <c r="G97" s="106">
        <f t="shared" si="1"/>
        <v>4454000</v>
      </c>
      <c r="H97" s="106"/>
    </row>
    <row r="98" spans="1:8">
      <c r="A98" s="105">
        <v>204</v>
      </c>
      <c r="B98" s="105" t="s">
        <v>158</v>
      </c>
      <c r="C98" s="105" t="s">
        <v>169</v>
      </c>
      <c r="D98" s="106" t="s">
        <v>244</v>
      </c>
      <c r="E98" s="106">
        <v>0</v>
      </c>
      <c r="F98" s="106"/>
      <c r="G98" s="106">
        <f t="shared" si="1"/>
        <v>0</v>
      </c>
      <c r="H98" s="106"/>
    </row>
    <row r="99" spans="1:8">
      <c r="A99" s="105">
        <v>204</v>
      </c>
      <c r="B99" s="105" t="s">
        <v>154</v>
      </c>
      <c r="C99" s="105"/>
      <c r="D99" s="106" t="s">
        <v>245</v>
      </c>
      <c r="E99" s="106">
        <v>0</v>
      </c>
      <c r="F99" s="106">
        <v>0</v>
      </c>
      <c r="G99" s="106">
        <f t="shared" si="1"/>
        <v>0</v>
      </c>
      <c r="H99" s="106"/>
    </row>
    <row r="100" spans="1:8">
      <c r="A100" s="105">
        <v>204</v>
      </c>
      <c r="B100" s="105" t="s">
        <v>154</v>
      </c>
      <c r="C100" s="105" t="s">
        <v>151</v>
      </c>
      <c r="D100" s="106" t="s">
        <v>199</v>
      </c>
      <c r="E100" s="106">
        <v>0</v>
      </c>
      <c r="F100" s="106"/>
      <c r="G100" s="106">
        <f t="shared" si="1"/>
        <v>0</v>
      </c>
      <c r="H100" s="106"/>
    </row>
    <row r="101" spans="1:8">
      <c r="A101" s="105">
        <v>204</v>
      </c>
      <c r="B101" s="105" t="s">
        <v>154</v>
      </c>
      <c r="C101" s="105" t="s">
        <v>158</v>
      </c>
      <c r="D101" s="106" t="s">
        <v>223</v>
      </c>
      <c r="E101" s="106">
        <v>0</v>
      </c>
      <c r="F101" s="106"/>
      <c r="G101" s="106">
        <f t="shared" si="1"/>
        <v>0</v>
      </c>
      <c r="H101" s="106"/>
    </row>
    <row r="102" spans="1:8">
      <c r="A102" s="105">
        <v>204</v>
      </c>
      <c r="B102" s="105" t="s">
        <v>154</v>
      </c>
      <c r="C102" s="105" t="s">
        <v>154</v>
      </c>
      <c r="D102" s="99" t="s">
        <v>246</v>
      </c>
      <c r="E102" s="106">
        <v>0</v>
      </c>
      <c r="F102" s="106">
        <v>0</v>
      </c>
      <c r="G102" s="106">
        <f t="shared" si="1"/>
        <v>0</v>
      </c>
      <c r="H102" s="106"/>
    </row>
    <row r="103" spans="1:8">
      <c r="A103" s="105">
        <v>204</v>
      </c>
      <c r="B103" s="105" t="s">
        <v>154</v>
      </c>
      <c r="C103" s="105" t="s">
        <v>169</v>
      </c>
      <c r="D103" s="106" t="s">
        <v>247</v>
      </c>
      <c r="E103" s="106">
        <v>0</v>
      </c>
      <c r="F103" s="106">
        <v>0</v>
      </c>
      <c r="G103" s="106">
        <f t="shared" si="1"/>
        <v>0</v>
      </c>
      <c r="H103" s="106"/>
    </row>
    <row r="104" spans="1:8">
      <c r="A104" s="105">
        <v>204</v>
      </c>
      <c r="B104" s="105" t="s">
        <v>161</v>
      </c>
      <c r="C104" s="105"/>
      <c r="D104" s="106" t="s">
        <v>248</v>
      </c>
      <c r="E104" s="106">
        <v>0</v>
      </c>
      <c r="F104" s="106">
        <v>0</v>
      </c>
      <c r="G104" s="106">
        <f t="shared" si="1"/>
        <v>0</v>
      </c>
      <c r="H104" s="106"/>
    </row>
    <row r="105" spans="1:8">
      <c r="A105" s="105">
        <v>204</v>
      </c>
      <c r="B105" s="105" t="s">
        <v>161</v>
      </c>
      <c r="C105" s="105" t="s">
        <v>151</v>
      </c>
      <c r="D105" s="106" t="s">
        <v>199</v>
      </c>
      <c r="E105" s="106">
        <v>0</v>
      </c>
      <c r="F105" s="106">
        <v>0</v>
      </c>
      <c r="G105" s="106">
        <f t="shared" si="1"/>
        <v>0</v>
      </c>
      <c r="H105" s="106"/>
    </row>
    <row r="106" spans="1:8">
      <c r="A106" s="105">
        <v>204</v>
      </c>
      <c r="B106" s="105" t="s">
        <v>161</v>
      </c>
      <c r="C106" s="105" t="s">
        <v>158</v>
      </c>
      <c r="D106" s="106" t="s">
        <v>223</v>
      </c>
      <c r="E106" s="106">
        <v>0</v>
      </c>
      <c r="F106" s="106">
        <v>0</v>
      </c>
      <c r="G106" s="106">
        <f t="shared" si="1"/>
        <v>0</v>
      </c>
      <c r="H106" s="106"/>
    </row>
    <row r="107" spans="1:8">
      <c r="A107" s="105">
        <v>204</v>
      </c>
      <c r="B107" s="105" t="s">
        <v>161</v>
      </c>
      <c r="C107" s="105" t="s">
        <v>180</v>
      </c>
      <c r="D107" s="106" t="s">
        <v>249</v>
      </c>
      <c r="E107" s="106">
        <v>0</v>
      </c>
      <c r="F107" s="106">
        <v>0</v>
      </c>
      <c r="G107" s="106">
        <f t="shared" si="1"/>
        <v>0</v>
      </c>
      <c r="H107" s="106"/>
    </row>
    <row r="108" spans="1:8">
      <c r="A108" s="105">
        <v>204</v>
      </c>
      <c r="B108" s="105" t="s">
        <v>161</v>
      </c>
      <c r="C108" s="105" t="s">
        <v>169</v>
      </c>
      <c r="D108" s="106" t="s">
        <v>250</v>
      </c>
      <c r="E108" s="106">
        <v>0</v>
      </c>
      <c r="F108" s="106">
        <v>0</v>
      </c>
      <c r="G108" s="106">
        <f t="shared" si="1"/>
        <v>0</v>
      </c>
      <c r="H108" s="106"/>
    </row>
    <row r="109" spans="1:8">
      <c r="A109" s="105">
        <v>204</v>
      </c>
      <c r="B109" s="105" t="s">
        <v>180</v>
      </c>
      <c r="C109" s="105"/>
      <c r="D109" s="106" t="s">
        <v>251</v>
      </c>
      <c r="E109" s="106">
        <v>5904865</v>
      </c>
      <c r="F109" s="106">
        <f>192000+421000+915000+147000</f>
        <v>1675000</v>
      </c>
      <c r="G109" s="106">
        <f t="shared" si="1"/>
        <v>7579865</v>
      </c>
      <c r="H109" s="106"/>
    </row>
    <row r="110" spans="1:8">
      <c r="A110" s="105">
        <v>204</v>
      </c>
      <c r="B110" s="105" t="s">
        <v>180</v>
      </c>
      <c r="C110" s="105" t="s">
        <v>151</v>
      </c>
      <c r="D110" s="106" t="s">
        <v>199</v>
      </c>
      <c r="E110" s="106">
        <v>5904865</v>
      </c>
      <c r="F110" s="106">
        <v>0</v>
      </c>
      <c r="G110" s="106">
        <f t="shared" si="1"/>
        <v>5904865</v>
      </c>
      <c r="H110" s="106"/>
    </row>
    <row r="111" spans="1:8">
      <c r="A111" s="105">
        <v>204</v>
      </c>
      <c r="B111" s="105" t="s">
        <v>180</v>
      </c>
      <c r="C111" s="105" t="s">
        <v>158</v>
      </c>
      <c r="D111" s="106" t="s">
        <v>223</v>
      </c>
      <c r="E111" s="106">
        <v>0</v>
      </c>
      <c r="F111" s="106">
        <f>421000+915000</f>
        <v>1336000</v>
      </c>
      <c r="G111" s="106">
        <f t="shared" si="1"/>
        <v>1336000</v>
      </c>
      <c r="H111" s="106"/>
    </row>
    <row r="112" spans="1:8">
      <c r="A112" s="105">
        <v>204</v>
      </c>
      <c r="B112" s="105" t="s">
        <v>180</v>
      </c>
      <c r="C112" s="105" t="s">
        <v>154</v>
      </c>
      <c r="D112" s="106" t="s">
        <v>252</v>
      </c>
      <c r="E112" s="106">
        <v>0</v>
      </c>
      <c r="F112" s="106">
        <f>132000+147000</f>
        <v>279000</v>
      </c>
      <c r="G112" s="106">
        <f t="shared" si="1"/>
        <v>279000</v>
      </c>
      <c r="H112" s="106"/>
    </row>
    <row r="113" spans="1:8">
      <c r="A113" s="105">
        <v>204</v>
      </c>
      <c r="B113" s="105" t="s">
        <v>180</v>
      </c>
      <c r="C113" s="105" t="s">
        <v>161</v>
      </c>
      <c r="D113" s="106" t="s">
        <v>253</v>
      </c>
      <c r="E113" s="106">
        <v>0</v>
      </c>
      <c r="F113" s="106">
        <v>60000</v>
      </c>
      <c r="G113" s="106">
        <f t="shared" si="1"/>
        <v>60000</v>
      </c>
      <c r="H113" s="106"/>
    </row>
    <row r="114" spans="1:8">
      <c r="A114" s="105">
        <v>204</v>
      </c>
      <c r="B114" s="105" t="s">
        <v>180</v>
      </c>
      <c r="C114" s="105" t="s">
        <v>180</v>
      </c>
      <c r="D114" s="106" t="s">
        <v>254</v>
      </c>
      <c r="E114" s="106">
        <v>0</v>
      </c>
      <c r="F114" s="106">
        <v>0</v>
      </c>
      <c r="G114" s="106">
        <f t="shared" si="1"/>
        <v>0</v>
      </c>
      <c r="H114" s="106"/>
    </row>
    <row r="115" spans="1:8">
      <c r="A115" s="105">
        <v>204</v>
      </c>
      <c r="B115" s="105" t="s">
        <v>180</v>
      </c>
      <c r="C115" s="105" t="s">
        <v>188</v>
      </c>
      <c r="D115" s="106" t="s">
        <v>255</v>
      </c>
      <c r="E115" s="106">
        <v>0</v>
      </c>
      <c r="F115" s="106"/>
      <c r="G115" s="106">
        <f t="shared" si="1"/>
        <v>0</v>
      </c>
      <c r="H115" s="106"/>
    </row>
    <row r="116" spans="1:8">
      <c r="A116" s="105">
        <v>204</v>
      </c>
      <c r="B116" s="105" t="s">
        <v>180</v>
      </c>
      <c r="C116" s="105" t="s">
        <v>192</v>
      </c>
      <c r="D116" s="106" t="s">
        <v>256</v>
      </c>
      <c r="E116" s="106">
        <v>0</v>
      </c>
      <c r="F116" s="106">
        <v>0</v>
      </c>
      <c r="G116" s="106">
        <f t="shared" si="1"/>
        <v>0</v>
      </c>
      <c r="H116" s="106"/>
    </row>
    <row r="117" spans="1:8">
      <c r="A117" s="105">
        <v>204</v>
      </c>
      <c r="B117" s="105">
        <v>99</v>
      </c>
      <c r="C117" s="105"/>
      <c r="D117" s="106" t="s">
        <v>257</v>
      </c>
      <c r="E117" s="106">
        <v>0</v>
      </c>
      <c r="F117" s="106">
        <v>100000</v>
      </c>
      <c r="G117" s="106">
        <f t="shared" si="1"/>
        <v>100000</v>
      </c>
      <c r="H117" s="106"/>
    </row>
    <row r="118" spans="1:8">
      <c r="A118" s="105">
        <v>204</v>
      </c>
      <c r="B118" s="105">
        <v>99</v>
      </c>
      <c r="C118" s="105" t="s">
        <v>151</v>
      </c>
      <c r="D118" s="106" t="s">
        <v>258</v>
      </c>
      <c r="E118" s="106">
        <v>0</v>
      </c>
      <c r="F118" s="106">
        <v>100000</v>
      </c>
      <c r="G118" s="106">
        <f t="shared" si="1"/>
        <v>100000</v>
      </c>
      <c r="H118" s="106"/>
    </row>
    <row r="119" spans="1:8">
      <c r="A119" s="105">
        <v>205</v>
      </c>
      <c r="B119" s="105"/>
      <c r="C119" s="105"/>
      <c r="D119" s="106" t="s">
        <v>120</v>
      </c>
      <c r="E119" s="106">
        <v>244196437.61</v>
      </c>
      <c r="F119" s="106">
        <v>14681600</v>
      </c>
      <c r="G119" s="106">
        <f t="shared" si="1"/>
        <v>258878037.61</v>
      </c>
      <c r="H119" s="106"/>
    </row>
    <row r="120" spans="1:8">
      <c r="A120" s="105">
        <v>205</v>
      </c>
      <c r="B120" s="105" t="s">
        <v>151</v>
      </c>
      <c r="C120" s="105"/>
      <c r="D120" s="106" t="s">
        <v>259</v>
      </c>
      <c r="E120" s="106">
        <v>1346645</v>
      </c>
      <c r="F120" s="106"/>
      <c r="G120" s="106">
        <f t="shared" si="1"/>
        <v>1346645</v>
      </c>
      <c r="H120" s="106"/>
    </row>
    <row r="121" spans="1:8">
      <c r="A121" s="105">
        <v>205</v>
      </c>
      <c r="B121" s="105" t="s">
        <v>151</v>
      </c>
      <c r="C121" s="105" t="s">
        <v>151</v>
      </c>
      <c r="D121" s="106" t="s">
        <v>222</v>
      </c>
      <c r="E121" s="106">
        <v>1346645</v>
      </c>
      <c r="F121" s="106">
        <v>0</v>
      </c>
      <c r="G121" s="106">
        <f t="shared" si="1"/>
        <v>1346645</v>
      </c>
      <c r="H121" s="106"/>
    </row>
    <row r="122" spans="1:8">
      <c r="A122" s="105">
        <v>205</v>
      </c>
      <c r="B122" s="105" t="s">
        <v>158</v>
      </c>
      <c r="C122" s="105"/>
      <c r="D122" s="106" t="s">
        <v>260</v>
      </c>
      <c r="E122" s="106">
        <v>229793864.9</v>
      </c>
      <c r="F122" s="106">
        <v>12881600</v>
      </c>
      <c r="G122" s="106">
        <f t="shared" si="1"/>
        <v>242675464.9</v>
      </c>
      <c r="H122" s="106"/>
    </row>
    <row r="123" spans="1:8">
      <c r="A123" s="105">
        <v>205</v>
      </c>
      <c r="B123" s="105" t="s">
        <v>158</v>
      </c>
      <c r="C123" s="105" t="s">
        <v>151</v>
      </c>
      <c r="D123" s="106" t="s">
        <v>261</v>
      </c>
      <c r="E123" s="106">
        <v>6031583</v>
      </c>
      <c r="F123" s="106"/>
      <c r="G123" s="106">
        <f t="shared" si="1"/>
        <v>6031583</v>
      </c>
      <c r="H123" s="106"/>
    </row>
    <row r="124" spans="1:8">
      <c r="A124" s="105">
        <v>205</v>
      </c>
      <c r="B124" s="105" t="s">
        <v>158</v>
      </c>
      <c r="C124" s="105" t="s">
        <v>158</v>
      </c>
      <c r="D124" s="106" t="s">
        <v>262</v>
      </c>
      <c r="E124" s="106">
        <v>114106970.18</v>
      </c>
      <c r="F124" s="106">
        <v>201600</v>
      </c>
      <c r="G124" s="106">
        <f t="shared" si="1"/>
        <v>114308570.18</v>
      </c>
      <c r="H124" s="106"/>
    </row>
    <row r="125" spans="1:8">
      <c r="A125" s="105">
        <v>205</v>
      </c>
      <c r="B125" s="105" t="s">
        <v>158</v>
      </c>
      <c r="C125" s="105" t="s">
        <v>163</v>
      </c>
      <c r="D125" s="106" t="s">
        <v>263</v>
      </c>
      <c r="E125" s="106">
        <v>65103599</v>
      </c>
      <c r="F125" s="106"/>
      <c r="G125" s="106">
        <f t="shared" si="1"/>
        <v>65103599</v>
      </c>
      <c r="H125" s="106"/>
    </row>
    <row r="126" spans="1:8">
      <c r="A126" s="105">
        <v>205</v>
      </c>
      <c r="B126" s="105" t="s">
        <v>158</v>
      </c>
      <c r="C126" s="105" t="s">
        <v>154</v>
      </c>
      <c r="D126" s="106" t="s">
        <v>264</v>
      </c>
      <c r="E126" s="106">
        <v>44551712.72</v>
      </c>
      <c r="F126" s="106"/>
      <c r="G126" s="106">
        <f t="shared" si="1"/>
        <v>44551712.72</v>
      </c>
      <c r="H126" s="106"/>
    </row>
    <row r="127" spans="1:8">
      <c r="A127" s="105">
        <v>205</v>
      </c>
      <c r="B127" s="105" t="s">
        <v>158</v>
      </c>
      <c r="C127" s="105" t="s">
        <v>161</v>
      </c>
      <c r="D127" s="106" t="s">
        <v>265</v>
      </c>
      <c r="E127" s="106">
        <v>0</v>
      </c>
      <c r="F127" s="106"/>
      <c r="G127" s="106">
        <f t="shared" si="1"/>
        <v>0</v>
      </c>
      <c r="H127" s="106"/>
    </row>
    <row r="128" spans="1:8">
      <c r="A128" s="105">
        <v>205</v>
      </c>
      <c r="B128" s="105" t="s">
        <v>158</v>
      </c>
      <c r="C128" s="105" t="s">
        <v>169</v>
      </c>
      <c r="D128" s="106" t="s">
        <v>266</v>
      </c>
      <c r="E128" s="106">
        <v>0</v>
      </c>
      <c r="F128" s="106">
        <v>12680000</v>
      </c>
      <c r="G128" s="106">
        <f t="shared" si="1"/>
        <v>12680000</v>
      </c>
      <c r="H128" s="106"/>
    </row>
    <row r="129" spans="1:8">
      <c r="A129" s="105">
        <v>205</v>
      </c>
      <c r="B129" s="105" t="s">
        <v>163</v>
      </c>
      <c r="C129" s="105"/>
      <c r="D129" s="106" t="s">
        <v>267</v>
      </c>
      <c r="E129" s="106">
        <v>11886990.71</v>
      </c>
      <c r="F129" s="106"/>
      <c r="G129" s="106">
        <f t="shared" si="1"/>
        <v>11886990.71</v>
      </c>
      <c r="H129" s="106"/>
    </row>
    <row r="130" spans="1:8">
      <c r="A130" s="105">
        <v>205</v>
      </c>
      <c r="B130" s="105" t="s">
        <v>163</v>
      </c>
      <c r="C130" s="105" t="s">
        <v>151</v>
      </c>
      <c r="D130" s="106" t="s">
        <v>268</v>
      </c>
      <c r="E130" s="106">
        <v>0</v>
      </c>
      <c r="F130" s="106"/>
      <c r="G130" s="106">
        <f t="shared" si="1"/>
        <v>0</v>
      </c>
      <c r="H130" s="106"/>
    </row>
    <row r="131" spans="1:8">
      <c r="A131" s="105">
        <v>205</v>
      </c>
      <c r="B131" s="105" t="s">
        <v>163</v>
      </c>
      <c r="C131" s="105" t="s">
        <v>154</v>
      </c>
      <c r="D131" s="106" t="s">
        <v>269</v>
      </c>
      <c r="E131" s="106">
        <v>11886990.71</v>
      </c>
      <c r="F131" s="106"/>
      <c r="G131" s="106">
        <f t="shared" si="1"/>
        <v>11886990.71</v>
      </c>
      <c r="H131" s="106"/>
    </row>
    <row r="132" spans="1:8">
      <c r="A132" s="105">
        <v>205</v>
      </c>
      <c r="B132" s="105" t="s">
        <v>154</v>
      </c>
      <c r="C132" s="105"/>
      <c r="D132" s="106" t="s">
        <v>270</v>
      </c>
      <c r="E132" s="106">
        <v>0</v>
      </c>
      <c r="F132" s="106"/>
      <c r="G132" s="106">
        <f t="shared" si="1"/>
        <v>0</v>
      </c>
      <c r="H132" s="106"/>
    </row>
    <row r="133" spans="1:8">
      <c r="A133" s="105">
        <v>205</v>
      </c>
      <c r="B133" s="105" t="s">
        <v>154</v>
      </c>
      <c r="C133" s="105" t="s">
        <v>154</v>
      </c>
      <c r="D133" s="106" t="s">
        <v>271</v>
      </c>
      <c r="E133" s="106">
        <v>0</v>
      </c>
      <c r="F133" s="106"/>
      <c r="G133" s="106">
        <f t="shared" ref="G133:G196" si="2">SUM(E133:F133)</f>
        <v>0</v>
      </c>
      <c r="H133" s="106"/>
    </row>
    <row r="134" spans="1:8">
      <c r="A134" s="105">
        <v>205</v>
      </c>
      <c r="B134" s="105" t="s">
        <v>178</v>
      </c>
      <c r="C134" s="105"/>
      <c r="D134" s="106" t="s">
        <v>272</v>
      </c>
      <c r="E134" s="106">
        <v>0</v>
      </c>
      <c r="F134" s="106"/>
      <c r="G134" s="106">
        <f t="shared" si="2"/>
        <v>0</v>
      </c>
      <c r="H134" s="106"/>
    </row>
    <row r="135" spans="1:8">
      <c r="A135" s="105">
        <v>205</v>
      </c>
      <c r="B135" s="105" t="s">
        <v>178</v>
      </c>
      <c r="C135" s="105" t="s">
        <v>151</v>
      </c>
      <c r="D135" s="106" t="s">
        <v>273</v>
      </c>
      <c r="E135" s="106">
        <v>0</v>
      </c>
      <c r="F135" s="106"/>
      <c r="G135" s="106">
        <f t="shared" si="2"/>
        <v>0</v>
      </c>
      <c r="H135" s="106"/>
    </row>
    <row r="136" spans="1:8">
      <c r="A136" s="105">
        <v>205</v>
      </c>
      <c r="B136" s="105" t="s">
        <v>156</v>
      </c>
      <c r="C136" s="105"/>
      <c r="D136" s="106" t="s">
        <v>274</v>
      </c>
      <c r="E136" s="106">
        <v>1168937</v>
      </c>
      <c r="F136" s="106">
        <v>100000</v>
      </c>
      <c r="G136" s="106">
        <f t="shared" si="2"/>
        <v>1268937</v>
      </c>
      <c r="H136" s="106"/>
    </row>
    <row r="137" spans="1:8">
      <c r="A137" s="105">
        <v>205</v>
      </c>
      <c r="B137" s="105" t="s">
        <v>156</v>
      </c>
      <c r="C137" s="105" t="s">
        <v>158</v>
      </c>
      <c r="D137" s="106" t="s">
        <v>275</v>
      </c>
      <c r="E137" s="106">
        <v>1168937</v>
      </c>
      <c r="F137" s="106">
        <v>100000</v>
      </c>
      <c r="G137" s="106">
        <f t="shared" si="2"/>
        <v>1268937</v>
      </c>
      <c r="H137" s="106"/>
    </row>
    <row r="138" spans="1:8">
      <c r="A138" s="105">
        <v>205</v>
      </c>
      <c r="B138" s="105" t="s">
        <v>276</v>
      </c>
      <c r="C138" s="105"/>
      <c r="D138" s="106" t="s">
        <v>277</v>
      </c>
      <c r="E138" s="106">
        <v>0</v>
      </c>
      <c r="F138" s="106">
        <v>1700000</v>
      </c>
      <c r="G138" s="106">
        <f t="shared" si="2"/>
        <v>1700000</v>
      </c>
      <c r="H138" s="106"/>
    </row>
    <row r="139" spans="1:8">
      <c r="A139" s="105">
        <v>205</v>
      </c>
      <c r="B139" s="105" t="s">
        <v>276</v>
      </c>
      <c r="C139" s="105" t="s">
        <v>151</v>
      </c>
      <c r="D139" s="106" t="s">
        <v>278</v>
      </c>
      <c r="E139" s="106">
        <v>0</v>
      </c>
      <c r="F139" s="106">
        <v>1700000</v>
      </c>
      <c r="G139" s="106">
        <f t="shared" si="2"/>
        <v>1700000</v>
      </c>
      <c r="H139" s="106"/>
    </row>
    <row r="140" spans="1:8">
      <c r="A140" s="105">
        <v>205</v>
      </c>
      <c r="B140" s="105" t="s">
        <v>276</v>
      </c>
      <c r="C140" s="105" t="s">
        <v>158</v>
      </c>
      <c r="D140" s="106" t="s">
        <v>279</v>
      </c>
      <c r="E140" s="106">
        <v>0</v>
      </c>
      <c r="F140" s="106"/>
      <c r="G140" s="106">
        <f t="shared" si="2"/>
        <v>0</v>
      </c>
      <c r="H140" s="106"/>
    </row>
    <row r="141" spans="1:8">
      <c r="A141" s="105">
        <v>206</v>
      </c>
      <c r="B141" s="105"/>
      <c r="C141" s="105"/>
      <c r="D141" s="106" t="s">
        <v>121</v>
      </c>
      <c r="E141" s="106">
        <v>0</v>
      </c>
      <c r="F141" s="106">
        <v>5298000</v>
      </c>
      <c r="G141" s="106">
        <f t="shared" si="2"/>
        <v>5298000</v>
      </c>
      <c r="H141" s="106"/>
    </row>
    <row r="142" spans="1:8">
      <c r="A142" s="105">
        <v>206</v>
      </c>
      <c r="B142" s="105" t="s">
        <v>154</v>
      </c>
      <c r="C142" s="108" t="s">
        <v>158</v>
      </c>
      <c r="D142" s="107" t="s">
        <v>280</v>
      </c>
      <c r="E142" s="106">
        <v>0</v>
      </c>
      <c r="F142" s="106">
        <v>35000</v>
      </c>
      <c r="G142" s="106">
        <f t="shared" si="2"/>
        <v>35000</v>
      </c>
      <c r="H142" s="106"/>
    </row>
    <row r="143" spans="1:8">
      <c r="A143" s="105">
        <v>206</v>
      </c>
      <c r="B143" s="108" t="s">
        <v>225</v>
      </c>
      <c r="C143" s="108" t="s">
        <v>169</v>
      </c>
      <c r="D143" s="107" t="s">
        <v>281</v>
      </c>
      <c r="E143" s="106">
        <v>0</v>
      </c>
      <c r="F143" s="106">
        <v>5000000</v>
      </c>
      <c r="G143" s="106">
        <f t="shared" si="2"/>
        <v>5000000</v>
      </c>
      <c r="H143" s="106"/>
    </row>
    <row r="144" spans="1:8">
      <c r="A144" s="105">
        <v>206</v>
      </c>
      <c r="B144" s="105" t="s">
        <v>169</v>
      </c>
      <c r="C144" s="105" t="s">
        <v>169</v>
      </c>
      <c r="D144" s="106" t="s">
        <v>282</v>
      </c>
      <c r="E144" s="106">
        <v>0</v>
      </c>
      <c r="F144" s="106">
        <v>263000</v>
      </c>
      <c r="G144" s="106">
        <f t="shared" si="2"/>
        <v>263000</v>
      </c>
      <c r="H144" s="106"/>
    </row>
    <row r="145" spans="1:8">
      <c r="A145" s="105">
        <v>207</v>
      </c>
      <c r="B145" s="105"/>
      <c r="C145" s="105"/>
      <c r="D145" s="107" t="s">
        <v>122</v>
      </c>
      <c r="E145" s="106">
        <v>10322808.03</v>
      </c>
      <c r="F145" s="109">
        <f>11980000+3149100+337000</f>
        <v>15466100</v>
      </c>
      <c r="G145" s="106">
        <f t="shared" si="2"/>
        <v>25788908.03</v>
      </c>
      <c r="H145" s="106"/>
    </row>
    <row r="146" spans="1:8">
      <c r="A146" s="105">
        <v>207</v>
      </c>
      <c r="B146" s="105" t="s">
        <v>151</v>
      </c>
      <c r="C146" s="105"/>
      <c r="D146" s="107" t="s">
        <v>283</v>
      </c>
      <c r="E146" s="106">
        <v>5280144.31</v>
      </c>
      <c r="F146" s="106">
        <f>9400000+3149100</f>
        <v>12549100</v>
      </c>
      <c r="G146" s="106">
        <f t="shared" si="2"/>
        <v>17829244.31</v>
      </c>
      <c r="H146" s="106"/>
    </row>
    <row r="147" spans="1:8">
      <c r="A147" s="105">
        <v>207</v>
      </c>
      <c r="B147" s="105" t="s">
        <v>151</v>
      </c>
      <c r="C147" s="105" t="s">
        <v>151</v>
      </c>
      <c r="D147" s="106" t="s">
        <v>199</v>
      </c>
      <c r="E147" s="106">
        <v>1306883</v>
      </c>
      <c r="F147" s="106"/>
      <c r="G147" s="106">
        <f t="shared" si="2"/>
        <v>1306883</v>
      </c>
      <c r="H147" s="106"/>
    </row>
    <row r="148" spans="1:8">
      <c r="A148" s="105">
        <v>207</v>
      </c>
      <c r="B148" s="105" t="s">
        <v>151</v>
      </c>
      <c r="C148" s="105" t="s">
        <v>154</v>
      </c>
      <c r="D148" s="106" t="s">
        <v>284</v>
      </c>
      <c r="E148" s="106">
        <v>581804.71</v>
      </c>
      <c r="F148" s="109">
        <v>20000</v>
      </c>
      <c r="G148" s="106">
        <f t="shared" si="2"/>
        <v>601804.71</v>
      </c>
      <c r="H148" s="106"/>
    </row>
    <row r="149" spans="1:8">
      <c r="A149" s="105">
        <v>207</v>
      </c>
      <c r="B149" s="105" t="s">
        <v>151</v>
      </c>
      <c r="C149" s="105" t="s">
        <v>156</v>
      </c>
      <c r="D149" s="106" t="s">
        <v>285</v>
      </c>
      <c r="E149" s="106">
        <v>0</v>
      </c>
      <c r="F149" s="109">
        <v>800000</v>
      </c>
      <c r="G149" s="106">
        <f t="shared" si="2"/>
        <v>800000</v>
      </c>
      <c r="H149" s="106"/>
    </row>
    <row r="150" spans="1:8">
      <c r="A150" s="105">
        <v>207</v>
      </c>
      <c r="B150" s="105" t="s">
        <v>151</v>
      </c>
      <c r="C150" s="105" t="s">
        <v>276</v>
      </c>
      <c r="D150" s="106" t="s">
        <v>286</v>
      </c>
      <c r="E150" s="106">
        <v>1016655</v>
      </c>
      <c r="F150" s="109">
        <v>205000</v>
      </c>
      <c r="G150" s="106">
        <f t="shared" si="2"/>
        <v>1221655</v>
      </c>
      <c r="H150" s="106"/>
    </row>
    <row r="151" spans="1:8">
      <c r="A151" s="105">
        <v>207</v>
      </c>
      <c r="B151" s="105" t="s">
        <v>151</v>
      </c>
      <c r="C151" s="105" t="s">
        <v>188</v>
      </c>
      <c r="D151" s="106" t="s">
        <v>287</v>
      </c>
      <c r="E151" s="106">
        <v>0</v>
      </c>
      <c r="F151" s="106"/>
      <c r="G151" s="106">
        <f t="shared" si="2"/>
        <v>0</v>
      </c>
      <c r="H151" s="106"/>
    </row>
    <row r="152" spans="1:8">
      <c r="A152" s="105">
        <v>207</v>
      </c>
      <c r="B152" s="105" t="s">
        <v>151</v>
      </c>
      <c r="C152" s="105" t="s">
        <v>276</v>
      </c>
      <c r="D152" s="106" t="s">
        <v>288</v>
      </c>
      <c r="E152" s="106">
        <v>2374801.6</v>
      </c>
      <c r="F152" s="106"/>
      <c r="G152" s="106">
        <f t="shared" si="2"/>
        <v>2374801.6</v>
      </c>
      <c r="H152" s="106"/>
    </row>
    <row r="153" spans="1:8">
      <c r="A153" s="105">
        <v>207</v>
      </c>
      <c r="B153" s="105" t="s">
        <v>151</v>
      </c>
      <c r="C153" s="105">
        <v>13</v>
      </c>
      <c r="D153" s="107" t="s">
        <v>289</v>
      </c>
      <c r="E153" s="106"/>
      <c r="F153" s="106">
        <v>8375000</v>
      </c>
      <c r="G153" s="106">
        <f t="shared" si="2"/>
        <v>8375000</v>
      </c>
      <c r="H153" s="106"/>
    </row>
    <row r="154" spans="1:8">
      <c r="A154" s="105">
        <v>207</v>
      </c>
      <c r="B154" s="105" t="s">
        <v>151</v>
      </c>
      <c r="C154" s="105" t="s">
        <v>169</v>
      </c>
      <c r="D154" s="106" t="s">
        <v>290</v>
      </c>
      <c r="E154" s="106">
        <v>0</v>
      </c>
      <c r="F154" s="106">
        <v>3149100</v>
      </c>
      <c r="G154" s="106">
        <f t="shared" si="2"/>
        <v>3149100</v>
      </c>
      <c r="H154" s="106"/>
    </row>
    <row r="155" spans="1:8">
      <c r="A155" s="105">
        <v>207</v>
      </c>
      <c r="B155" s="105" t="s">
        <v>158</v>
      </c>
      <c r="C155" s="105"/>
      <c r="D155" s="106" t="s">
        <v>291</v>
      </c>
      <c r="E155" s="106">
        <v>600821.43</v>
      </c>
      <c r="F155" s="106">
        <v>20000</v>
      </c>
      <c r="G155" s="106">
        <f t="shared" si="2"/>
        <v>620821.43</v>
      </c>
      <c r="H155" s="106"/>
    </row>
    <row r="156" spans="1:8">
      <c r="A156" s="105">
        <v>207</v>
      </c>
      <c r="B156" s="105" t="s">
        <v>158</v>
      </c>
      <c r="C156" s="105" t="s">
        <v>169</v>
      </c>
      <c r="D156" s="106" t="s">
        <v>292</v>
      </c>
      <c r="E156" s="106">
        <v>600821.43</v>
      </c>
      <c r="F156" s="106">
        <v>20000</v>
      </c>
      <c r="G156" s="106">
        <f t="shared" si="2"/>
        <v>620821.43</v>
      </c>
      <c r="H156" s="106"/>
    </row>
    <row r="157" spans="1:8">
      <c r="A157" s="105">
        <v>207</v>
      </c>
      <c r="B157" s="105" t="s">
        <v>163</v>
      </c>
      <c r="C157" s="105"/>
      <c r="D157" s="106" t="s">
        <v>293</v>
      </c>
      <c r="E157" s="106">
        <v>0</v>
      </c>
      <c r="F157" s="106">
        <v>1300000</v>
      </c>
      <c r="G157" s="106">
        <f t="shared" si="2"/>
        <v>1300000</v>
      </c>
      <c r="H157" s="106"/>
    </row>
    <row r="158" spans="1:8">
      <c r="A158" s="105">
        <v>207</v>
      </c>
      <c r="B158" s="105" t="s">
        <v>163</v>
      </c>
      <c r="C158" s="105" t="s">
        <v>178</v>
      </c>
      <c r="D158" s="106" t="s">
        <v>294</v>
      </c>
      <c r="E158" s="106">
        <v>0</v>
      </c>
      <c r="F158" s="106">
        <v>800000</v>
      </c>
      <c r="G158" s="106">
        <f t="shared" si="2"/>
        <v>800000</v>
      </c>
      <c r="H158" s="106"/>
    </row>
    <row r="159" spans="1:8">
      <c r="A159" s="105">
        <v>207</v>
      </c>
      <c r="B159" s="105" t="s">
        <v>163</v>
      </c>
      <c r="C159" s="105" t="s">
        <v>156</v>
      </c>
      <c r="D159" s="106" t="s">
        <v>295</v>
      </c>
      <c r="E159" s="106">
        <v>0</v>
      </c>
      <c r="F159" s="106">
        <v>500000</v>
      </c>
      <c r="G159" s="106">
        <f t="shared" si="2"/>
        <v>500000</v>
      </c>
      <c r="H159" s="106"/>
    </row>
    <row r="160" spans="1:8">
      <c r="A160" s="105">
        <v>207</v>
      </c>
      <c r="B160" s="105" t="s">
        <v>156</v>
      </c>
      <c r="C160" s="105"/>
      <c r="D160" s="106" t="s">
        <v>296</v>
      </c>
      <c r="E160" s="106">
        <v>4441842.29</v>
      </c>
      <c r="F160" s="106">
        <v>1317000</v>
      </c>
      <c r="G160" s="106">
        <f t="shared" si="2"/>
        <v>5758842.29</v>
      </c>
      <c r="H160" s="106"/>
    </row>
    <row r="161" spans="1:8">
      <c r="A161" s="105">
        <v>207</v>
      </c>
      <c r="B161" s="105" t="s">
        <v>156</v>
      </c>
      <c r="C161" s="105" t="s">
        <v>154</v>
      </c>
      <c r="D161" s="106" t="s">
        <v>297</v>
      </c>
      <c r="E161" s="106">
        <v>3057842.29</v>
      </c>
      <c r="F161" s="106">
        <v>80000</v>
      </c>
      <c r="G161" s="106">
        <f t="shared" si="2"/>
        <v>3137842.29</v>
      </c>
      <c r="H161" s="106"/>
    </row>
    <row r="162" spans="1:8">
      <c r="A162" s="105">
        <v>207</v>
      </c>
      <c r="B162" s="105" t="s">
        <v>156</v>
      </c>
      <c r="C162" s="105" t="s">
        <v>161</v>
      </c>
      <c r="D162" s="106" t="s">
        <v>298</v>
      </c>
      <c r="E162" s="106">
        <v>1384000</v>
      </c>
      <c r="F162" s="106">
        <f>900000+337000</f>
        <v>1237000</v>
      </c>
      <c r="G162" s="106">
        <f t="shared" si="2"/>
        <v>2621000</v>
      </c>
      <c r="H162" s="106"/>
    </row>
    <row r="163" spans="1:8">
      <c r="A163" s="105">
        <v>207</v>
      </c>
      <c r="B163" s="105" t="s">
        <v>156</v>
      </c>
      <c r="C163" s="105" t="s">
        <v>169</v>
      </c>
      <c r="D163" s="106" t="s">
        <v>299</v>
      </c>
      <c r="E163" s="106">
        <v>0</v>
      </c>
      <c r="F163" s="106"/>
      <c r="G163" s="106">
        <f t="shared" si="2"/>
        <v>0</v>
      </c>
      <c r="H163" s="106"/>
    </row>
    <row r="164" spans="1:8">
      <c r="A164" s="105">
        <v>207</v>
      </c>
      <c r="B164" s="105" t="s">
        <v>169</v>
      </c>
      <c r="C164" s="105"/>
      <c r="D164" s="106" t="s">
        <v>300</v>
      </c>
      <c r="E164" s="106">
        <v>0</v>
      </c>
      <c r="F164" s="106">
        <v>280000</v>
      </c>
      <c r="G164" s="106">
        <f t="shared" si="2"/>
        <v>280000</v>
      </c>
      <c r="H164" s="106"/>
    </row>
    <row r="165" spans="1:8">
      <c r="A165" s="105">
        <v>207</v>
      </c>
      <c r="B165" s="105" t="s">
        <v>169</v>
      </c>
      <c r="C165" s="105" t="s">
        <v>169</v>
      </c>
      <c r="D165" s="106" t="s">
        <v>301</v>
      </c>
      <c r="E165" s="106">
        <v>0</v>
      </c>
      <c r="F165" s="106">
        <v>280000</v>
      </c>
      <c r="G165" s="106">
        <f t="shared" si="2"/>
        <v>280000</v>
      </c>
      <c r="H165" s="106"/>
    </row>
    <row r="166" spans="1:8">
      <c r="A166" s="105">
        <v>208</v>
      </c>
      <c r="B166" s="105"/>
      <c r="C166" s="105"/>
      <c r="D166" s="106" t="s">
        <v>123</v>
      </c>
      <c r="E166" s="106">
        <v>128511863.04</v>
      </c>
      <c r="F166" s="106">
        <f>59844000+710000+8760000+92670000+1000+2508000-160000</f>
        <v>164333000</v>
      </c>
      <c r="G166" s="106">
        <f t="shared" si="2"/>
        <v>292844863.04</v>
      </c>
      <c r="H166" s="106"/>
    </row>
    <row r="167" spans="1:8">
      <c r="A167" s="105">
        <v>208</v>
      </c>
      <c r="B167" s="105" t="s">
        <v>151</v>
      </c>
      <c r="C167" s="105"/>
      <c r="D167" s="106" t="s">
        <v>302</v>
      </c>
      <c r="E167" s="106">
        <v>3538653</v>
      </c>
      <c r="F167" s="106">
        <v>350000</v>
      </c>
      <c r="G167" s="106">
        <f t="shared" si="2"/>
        <v>3888653</v>
      </c>
      <c r="H167" s="106"/>
    </row>
    <row r="168" spans="1:8">
      <c r="A168" s="105">
        <v>208</v>
      </c>
      <c r="B168" s="105" t="s">
        <v>151</v>
      </c>
      <c r="C168" s="105" t="s">
        <v>276</v>
      </c>
      <c r="D168" s="106" t="s">
        <v>303</v>
      </c>
      <c r="E168" s="106">
        <v>1205367</v>
      </c>
      <c r="F168" s="106"/>
      <c r="G168" s="106">
        <f t="shared" si="2"/>
        <v>1205367</v>
      </c>
      <c r="H168" s="106"/>
    </row>
    <row r="169" spans="1:8">
      <c r="A169" s="105">
        <v>208</v>
      </c>
      <c r="B169" s="105" t="s">
        <v>151</v>
      </c>
      <c r="C169" s="105" t="s">
        <v>276</v>
      </c>
      <c r="D169" s="106" t="s">
        <v>304</v>
      </c>
      <c r="E169" s="106">
        <v>2333286</v>
      </c>
      <c r="F169" s="106">
        <v>200000</v>
      </c>
      <c r="G169" s="106">
        <f t="shared" si="2"/>
        <v>2533286</v>
      </c>
      <c r="H169" s="106"/>
    </row>
    <row r="170" spans="1:8">
      <c r="A170" s="105">
        <v>208</v>
      </c>
      <c r="B170" s="105" t="s">
        <v>151</v>
      </c>
      <c r="C170" s="105" t="s">
        <v>240</v>
      </c>
      <c r="D170" s="106" t="s">
        <v>305</v>
      </c>
      <c r="E170" s="106">
        <v>0</v>
      </c>
      <c r="F170" s="106">
        <v>150000</v>
      </c>
      <c r="G170" s="106">
        <f t="shared" si="2"/>
        <v>150000</v>
      </c>
      <c r="H170" s="106"/>
    </row>
    <row r="171" spans="1:8">
      <c r="A171" s="105">
        <v>208</v>
      </c>
      <c r="B171" s="105" t="s">
        <v>158</v>
      </c>
      <c r="C171" s="105"/>
      <c r="D171" s="106" t="s">
        <v>306</v>
      </c>
      <c r="E171" s="106">
        <v>6577474</v>
      </c>
      <c r="F171" s="106">
        <v>1615000</v>
      </c>
      <c r="G171" s="106">
        <f t="shared" si="2"/>
        <v>8192474</v>
      </c>
      <c r="H171" s="106"/>
    </row>
    <row r="172" spans="1:8">
      <c r="A172" s="105">
        <v>208</v>
      </c>
      <c r="B172" s="105" t="s">
        <v>158</v>
      </c>
      <c r="C172" s="105" t="s">
        <v>151</v>
      </c>
      <c r="D172" s="106" t="s">
        <v>153</v>
      </c>
      <c r="E172" s="106">
        <v>3710394</v>
      </c>
      <c r="F172" s="106">
        <v>100000</v>
      </c>
      <c r="G172" s="106">
        <f t="shared" si="2"/>
        <v>3810394</v>
      </c>
      <c r="H172" s="106"/>
    </row>
    <row r="173" spans="1:8">
      <c r="A173" s="105">
        <v>208</v>
      </c>
      <c r="B173" s="105" t="s">
        <v>158</v>
      </c>
      <c r="C173" s="105" t="s">
        <v>156</v>
      </c>
      <c r="D173" s="106" t="s">
        <v>307</v>
      </c>
      <c r="E173" s="106">
        <v>2867080</v>
      </c>
      <c r="F173" s="106">
        <v>1515000</v>
      </c>
      <c r="G173" s="106">
        <f t="shared" si="2"/>
        <v>4382080</v>
      </c>
      <c r="H173" s="106"/>
    </row>
    <row r="174" spans="1:8">
      <c r="A174" s="105">
        <v>208</v>
      </c>
      <c r="B174" s="105" t="s">
        <v>158</v>
      </c>
      <c r="C174" s="105" t="s">
        <v>169</v>
      </c>
      <c r="D174" s="106" t="s">
        <v>308</v>
      </c>
      <c r="E174" s="106">
        <v>0</v>
      </c>
      <c r="F174" s="106"/>
      <c r="G174" s="106">
        <f t="shared" si="2"/>
        <v>0</v>
      </c>
      <c r="H174" s="106"/>
    </row>
    <row r="175" spans="1:8">
      <c r="A175" s="105">
        <v>208</v>
      </c>
      <c r="B175" s="105" t="s">
        <v>161</v>
      </c>
      <c r="C175" s="105"/>
      <c r="D175" s="106" t="s">
        <v>309</v>
      </c>
      <c r="E175" s="106">
        <v>102973777.2</v>
      </c>
      <c r="F175" s="106"/>
      <c r="G175" s="106">
        <f t="shared" si="2"/>
        <v>102973777.2</v>
      </c>
      <c r="H175" s="106"/>
    </row>
    <row r="176" spans="1:8">
      <c r="A176" s="105">
        <v>208</v>
      </c>
      <c r="B176" s="105" t="s">
        <v>161</v>
      </c>
      <c r="C176" s="105" t="s">
        <v>151</v>
      </c>
      <c r="D176" s="106" t="s">
        <v>310</v>
      </c>
      <c r="E176" s="106">
        <v>0</v>
      </c>
      <c r="F176" s="106"/>
      <c r="G176" s="106">
        <f t="shared" si="2"/>
        <v>0</v>
      </c>
      <c r="H176" s="106"/>
    </row>
    <row r="177" spans="1:8">
      <c r="A177" s="105">
        <v>208</v>
      </c>
      <c r="B177" s="105" t="s">
        <v>161</v>
      </c>
      <c r="C177" s="105" t="s">
        <v>158</v>
      </c>
      <c r="D177" s="106" t="s">
        <v>311</v>
      </c>
      <c r="E177" s="106">
        <v>0</v>
      </c>
      <c r="F177" s="106"/>
      <c r="G177" s="106">
        <f t="shared" si="2"/>
        <v>0</v>
      </c>
      <c r="H177" s="106"/>
    </row>
    <row r="178" spans="1:8">
      <c r="A178" s="105">
        <v>208</v>
      </c>
      <c r="B178" s="105" t="s">
        <v>161</v>
      </c>
      <c r="C178" s="105" t="s">
        <v>154</v>
      </c>
      <c r="D178" s="106" t="s">
        <v>312</v>
      </c>
      <c r="E178" s="106">
        <v>6897573</v>
      </c>
      <c r="F178" s="106"/>
      <c r="G178" s="106">
        <f t="shared" si="2"/>
        <v>6897573</v>
      </c>
      <c r="H178" s="106"/>
    </row>
    <row r="179" spans="1:8">
      <c r="A179" s="105">
        <v>208</v>
      </c>
      <c r="B179" s="105" t="s">
        <v>161</v>
      </c>
      <c r="C179" s="105" t="s">
        <v>161</v>
      </c>
      <c r="D179" s="106" t="s">
        <v>313</v>
      </c>
      <c r="E179" s="106">
        <v>71883156.9</v>
      </c>
      <c r="F179" s="106"/>
      <c r="G179" s="106">
        <f t="shared" si="2"/>
        <v>71883156.9</v>
      </c>
      <c r="H179" s="106"/>
    </row>
    <row r="180" spans="1:8">
      <c r="A180" s="105">
        <v>208</v>
      </c>
      <c r="B180" s="105" t="s">
        <v>161</v>
      </c>
      <c r="C180" s="105" t="s">
        <v>180</v>
      </c>
      <c r="D180" s="106" t="s">
        <v>314</v>
      </c>
      <c r="E180" s="106">
        <v>14299177.3</v>
      </c>
      <c r="F180" s="106"/>
      <c r="G180" s="106">
        <f t="shared" si="2"/>
        <v>14299177.3</v>
      </c>
      <c r="H180" s="106"/>
    </row>
    <row r="181" spans="1:8">
      <c r="A181" s="105">
        <v>208</v>
      </c>
      <c r="B181" s="105" t="s">
        <v>161</v>
      </c>
      <c r="C181" s="105" t="s">
        <v>178</v>
      </c>
      <c r="D181" s="106" t="s">
        <v>315</v>
      </c>
      <c r="E181" s="106">
        <v>0</v>
      </c>
      <c r="F181" s="106"/>
      <c r="G181" s="106">
        <f t="shared" si="2"/>
        <v>0</v>
      </c>
      <c r="H181" s="106"/>
    </row>
    <row r="182" spans="1:8">
      <c r="A182" s="105">
        <v>208</v>
      </c>
      <c r="B182" s="105" t="s">
        <v>161</v>
      </c>
      <c r="C182" s="105" t="s">
        <v>169</v>
      </c>
      <c r="D182" s="106" t="s">
        <v>316</v>
      </c>
      <c r="E182" s="106">
        <v>9893870</v>
      </c>
      <c r="F182" s="106"/>
      <c r="G182" s="106">
        <f t="shared" si="2"/>
        <v>9893870</v>
      </c>
      <c r="H182" s="106"/>
    </row>
    <row r="183" spans="1:8">
      <c r="A183" s="105">
        <v>208</v>
      </c>
      <c r="B183" s="105" t="s">
        <v>178</v>
      </c>
      <c r="C183" s="105"/>
      <c r="D183" s="106" t="s">
        <v>317</v>
      </c>
      <c r="E183" s="106">
        <v>0</v>
      </c>
      <c r="F183" s="106">
        <v>17640000</v>
      </c>
      <c r="G183" s="106">
        <f t="shared" si="2"/>
        <v>17640000</v>
      </c>
      <c r="H183" s="106"/>
    </row>
    <row r="184" spans="1:8">
      <c r="A184" s="105">
        <v>208</v>
      </c>
      <c r="B184" s="105" t="s">
        <v>178</v>
      </c>
      <c r="C184" s="105" t="s">
        <v>151</v>
      </c>
      <c r="D184" s="106" t="s">
        <v>318</v>
      </c>
      <c r="E184" s="106">
        <v>0</v>
      </c>
      <c r="F184" s="106">
        <v>16870000</v>
      </c>
      <c r="G184" s="106">
        <f t="shared" si="2"/>
        <v>16870000</v>
      </c>
      <c r="H184" s="106"/>
    </row>
    <row r="185" spans="1:8">
      <c r="A185" s="105">
        <v>208</v>
      </c>
      <c r="B185" s="105" t="s">
        <v>178</v>
      </c>
      <c r="C185" s="105" t="s">
        <v>158</v>
      </c>
      <c r="D185" s="106" t="s">
        <v>319</v>
      </c>
      <c r="E185" s="106">
        <v>0</v>
      </c>
      <c r="F185" s="106"/>
      <c r="G185" s="106">
        <f t="shared" si="2"/>
        <v>0</v>
      </c>
      <c r="H185" s="106"/>
    </row>
    <row r="186" spans="1:8">
      <c r="A186" s="105">
        <v>208</v>
      </c>
      <c r="B186" s="105" t="s">
        <v>178</v>
      </c>
      <c r="C186" s="105" t="s">
        <v>161</v>
      </c>
      <c r="D186" s="106" t="s">
        <v>320</v>
      </c>
      <c r="E186" s="106">
        <v>0</v>
      </c>
      <c r="F186" s="106"/>
      <c r="G186" s="106">
        <f t="shared" si="2"/>
        <v>0</v>
      </c>
      <c r="H186" s="106"/>
    </row>
    <row r="187" spans="1:8">
      <c r="A187" s="105">
        <v>208</v>
      </c>
      <c r="B187" s="105" t="s">
        <v>178</v>
      </c>
      <c r="C187" s="105" t="s">
        <v>276</v>
      </c>
      <c r="D187" s="106" t="s">
        <v>321</v>
      </c>
      <c r="E187" s="106">
        <v>0</v>
      </c>
      <c r="F187" s="106"/>
      <c r="G187" s="106">
        <f t="shared" si="2"/>
        <v>0</v>
      </c>
      <c r="H187" s="106"/>
    </row>
    <row r="188" spans="1:8">
      <c r="A188" s="105">
        <v>208</v>
      </c>
      <c r="B188" s="105" t="s">
        <v>178</v>
      </c>
      <c r="C188" s="105" t="s">
        <v>169</v>
      </c>
      <c r="D188" s="106" t="s">
        <v>322</v>
      </c>
      <c r="E188" s="106">
        <v>0</v>
      </c>
      <c r="F188" s="106">
        <v>770000</v>
      </c>
      <c r="G188" s="106">
        <f t="shared" si="2"/>
        <v>770000</v>
      </c>
      <c r="H188" s="106"/>
    </row>
    <row r="189" spans="1:8">
      <c r="A189" s="105">
        <v>208</v>
      </c>
      <c r="B189" s="105" t="s">
        <v>156</v>
      </c>
      <c r="C189" s="105"/>
      <c r="D189" s="106" t="s">
        <v>323</v>
      </c>
      <c r="E189" s="106">
        <v>0</v>
      </c>
      <c r="F189" s="106">
        <f>980000+2508000</f>
        <v>3488000</v>
      </c>
      <c r="G189" s="106">
        <f t="shared" si="2"/>
        <v>3488000</v>
      </c>
      <c r="H189" s="106"/>
    </row>
    <row r="190" spans="1:8">
      <c r="A190" s="105">
        <v>208</v>
      </c>
      <c r="B190" s="105" t="s">
        <v>156</v>
      </c>
      <c r="C190" s="105" t="s">
        <v>158</v>
      </c>
      <c r="D190" s="106" t="s">
        <v>324</v>
      </c>
      <c r="E190" s="106">
        <v>0</v>
      </c>
      <c r="F190" s="106">
        <v>2508000</v>
      </c>
      <c r="G190" s="106">
        <f t="shared" si="2"/>
        <v>2508000</v>
      </c>
      <c r="H190" s="106"/>
    </row>
    <row r="191" spans="1:8">
      <c r="A191" s="105">
        <v>208</v>
      </c>
      <c r="B191" s="105" t="s">
        <v>156</v>
      </c>
      <c r="C191" s="105" t="s">
        <v>161</v>
      </c>
      <c r="D191" s="106" t="s">
        <v>325</v>
      </c>
      <c r="E191" s="106">
        <v>0</v>
      </c>
      <c r="F191" s="106">
        <v>980000</v>
      </c>
      <c r="G191" s="106">
        <f t="shared" si="2"/>
        <v>980000</v>
      </c>
      <c r="H191" s="106"/>
    </row>
    <row r="192" spans="1:8">
      <c r="A192" s="105">
        <v>208</v>
      </c>
      <c r="B192" s="105" t="s">
        <v>156</v>
      </c>
      <c r="C192" s="105" t="s">
        <v>169</v>
      </c>
      <c r="D192" s="106" t="s">
        <v>326</v>
      </c>
      <c r="E192" s="106">
        <v>0</v>
      </c>
      <c r="F192" s="106"/>
      <c r="G192" s="106">
        <f t="shared" si="2"/>
        <v>0</v>
      </c>
      <c r="H192" s="106"/>
    </row>
    <row r="193" spans="1:8">
      <c r="A193" s="105">
        <v>208</v>
      </c>
      <c r="B193" s="105" t="s">
        <v>276</v>
      </c>
      <c r="C193" s="105"/>
      <c r="D193" s="106" t="s">
        <v>327</v>
      </c>
      <c r="E193" s="106">
        <v>0</v>
      </c>
      <c r="F193" s="106">
        <f>500000+1000</f>
        <v>501000</v>
      </c>
      <c r="G193" s="106">
        <f t="shared" si="2"/>
        <v>501000</v>
      </c>
      <c r="H193" s="106"/>
    </row>
    <row r="194" spans="1:8">
      <c r="A194" s="105">
        <v>208</v>
      </c>
      <c r="B194" s="105" t="s">
        <v>276</v>
      </c>
      <c r="C194" s="105" t="s">
        <v>151</v>
      </c>
      <c r="D194" s="106" t="s">
        <v>328</v>
      </c>
      <c r="E194" s="106">
        <v>0</v>
      </c>
      <c r="F194" s="106">
        <v>500000</v>
      </c>
      <c r="G194" s="106">
        <f t="shared" si="2"/>
        <v>500000</v>
      </c>
      <c r="H194" s="106"/>
    </row>
    <row r="195" spans="1:8">
      <c r="A195" s="105">
        <v>208</v>
      </c>
      <c r="B195" s="105" t="s">
        <v>276</v>
      </c>
      <c r="C195" s="105" t="s">
        <v>158</v>
      </c>
      <c r="D195" s="106" t="s">
        <v>329</v>
      </c>
      <c r="E195" s="106">
        <v>0</v>
      </c>
      <c r="F195" s="106">
        <v>1000</v>
      </c>
      <c r="G195" s="106">
        <f t="shared" si="2"/>
        <v>1000</v>
      </c>
      <c r="H195" s="106"/>
    </row>
    <row r="196" spans="1:8">
      <c r="A196" s="105">
        <v>208</v>
      </c>
      <c r="B196" s="105" t="s">
        <v>276</v>
      </c>
      <c r="C196" s="105" t="s">
        <v>163</v>
      </c>
      <c r="D196" s="106" t="s">
        <v>330</v>
      </c>
      <c r="E196" s="106">
        <v>0</v>
      </c>
      <c r="F196" s="106"/>
      <c r="G196" s="106">
        <f t="shared" si="2"/>
        <v>0</v>
      </c>
      <c r="H196" s="106"/>
    </row>
    <row r="197" spans="1:8">
      <c r="A197" s="105">
        <v>208</v>
      </c>
      <c r="B197" s="105" t="s">
        <v>188</v>
      </c>
      <c r="C197" s="105"/>
      <c r="D197" s="106" t="s">
        <v>331</v>
      </c>
      <c r="E197" s="106">
        <v>0</v>
      </c>
      <c r="F197" s="106">
        <v>490000</v>
      </c>
      <c r="G197" s="106">
        <f t="shared" ref="G197:G260" si="3">SUM(E197:F197)</f>
        <v>490000</v>
      </c>
      <c r="H197" s="106"/>
    </row>
    <row r="198" spans="1:8">
      <c r="A198" s="105">
        <v>208</v>
      </c>
      <c r="B198" s="105" t="s">
        <v>188</v>
      </c>
      <c r="C198" s="105" t="s">
        <v>151</v>
      </c>
      <c r="D198" s="106" t="s">
        <v>332</v>
      </c>
      <c r="E198" s="106">
        <v>0</v>
      </c>
      <c r="F198" s="106">
        <v>490000</v>
      </c>
      <c r="G198" s="106">
        <f t="shared" si="3"/>
        <v>490000</v>
      </c>
      <c r="H198" s="106"/>
    </row>
    <row r="199" spans="1:8">
      <c r="A199" s="105">
        <v>208</v>
      </c>
      <c r="B199" s="105" t="s">
        <v>188</v>
      </c>
      <c r="C199" s="105" t="s">
        <v>154</v>
      </c>
      <c r="D199" s="106" t="s">
        <v>333</v>
      </c>
      <c r="E199" s="106">
        <v>0</v>
      </c>
      <c r="F199" s="106"/>
      <c r="G199" s="106">
        <f t="shared" si="3"/>
        <v>0</v>
      </c>
      <c r="H199" s="106"/>
    </row>
    <row r="200" spans="1:8">
      <c r="A200" s="105">
        <v>208</v>
      </c>
      <c r="B200" s="105" t="s">
        <v>192</v>
      </c>
      <c r="C200" s="105"/>
      <c r="D200" s="106" t="s">
        <v>334</v>
      </c>
      <c r="E200" s="106">
        <v>1171944</v>
      </c>
      <c r="F200" s="106">
        <f>3209000+8760000</f>
        <v>11969000</v>
      </c>
      <c r="G200" s="106">
        <f t="shared" si="3"/>
        <v>13140944</v>
      </c>
      <c r="H200" s="106"/>
    </row>
    <row r="201" spans="1:8">
      <c r="A201" s="105">
        <v>208</v>
      </c>
      <c r="B201" s="105" t="s">
        <v>192</v>
      </c>
      <c r="C201" s="105" t="s">
        <v>151</v>
      </c>
      <c r="D201" s="106" t="s">
        <v>153</v>
      </c>
      <c r="E201" s="106">
        <v>1171944</v>
      </c>
      <c r="F201" s="106">
        <v>60000</v>
      </c>
      <c r="G201" s="106">
        <f t="shared" si="3"/>
        <v>1231944</v>
      </c>
      <c r="H201" s="106"/>
    </row>
    <row r="202" spans="1:8">
      <c r="A202" s="110">
        <v>208</v>
      </c>
      <c r="B202" s="110" t="s">
        <v>192</v>
      </c>
      <c r="C202" s="108" t="s">
        <v>225</v>
      </c>
      <c r="D202" s="106" t="s">
        <v>335</v>
      </c>
      <c r="E202" s="106">
        <v>0</v>
      </c>
      <c r="F202" s="106">
        <v>110000</v>
      </c>
      <c r="G202" s="106">
        <f t="shared" si="3"/>
        <v>110000</v>
      </c>
      <c r="H202" s="106"/>
    </row>
    <row r="203" spans="1:8">
      <c r="A203" s="110">
        <v>208</v>
      </c>
      <c r="B203" s="110" t="s">
        <v>192</v>
      </c>
      <c r="C203" s="108" t="s">
        <v>336</v>
      </c>
      <c r="D203" s="107" t="s">
        <v>337</v>
      </c>
      <c r="E203" s="106"/>
      <c r="F203" s="106">
        <v>100000</v>
      </c>
      <c r="G203" s="106">
        <f t="shared" si="3"/>
        <v>100000</v>
      </c>
      <c r="H203" s="106"/>
    </row>
    <row r="204" spans="1:8">
      <c r="A204" s="110">
        <v>208</v>
      </c>
      <c r="B204" s="110" t="s">
        <v>192</v>
      </c>
      <c r="C204" s="108" t="s">
        <v>178</v>
      </c>
      <c r="D204" s="95" t="s">
        <v>338</v>
      </c>
      <c r="E204" s="106"/>
      <c r="F204" s="106">
        <v>8760000</v>
      </c>
      <c r="G204" s="106">
        <f t="shared" si="3"/>
        <v>8760000</v>
      </c>
      <c r="H204" s="106"/>
    </row>
    <row r="205" spans="1:8">
      <c r="A205" s="105">
        <v>208</v>
      </c>
      <c r="B205" s="105" t="s">
        <v>192</v>
      </c>
      <c r="C205" s="105" t="s">
        <v>169</v>
      </c>
      <c r="D205" s="106" t="s">
        <v>339</v>
      </c>
      <c r="E205" s="106">
        <v>0</v>
      </c>
      <c r="F205" s="106">
        <f>2439000+500000</f>
        <v>2939000</v>
      </c>
      <c r="G205" s="106">
        <f t="shared" si="3"/>
        <v>2939000</v>
      </c>
      <c r="H205" s="106"/>
    </row>
    <row r="206" spans="1:8">
      <c r="A206" s="105">
        <v>208</v>
      </c>
      <c r="B206" s="105" t="s">
        <v>340</v>
      </c>
      <c r="C206" s="105"/>
      <c r="D206" s="106" t="s">
        <v>341</v>
      </c>
      <c r="E206" s="106">
        <v>0</v>
      </c>
      <c r="F206" s="106">
        <v>0</v>
      </c>
      <c r="G206" s="106">
        <f t="shared" si="3"/>
        <v>0</v>
      </c>
      <c r="H206" s="106"/>
    </row>
    <row r="207" spans="1:8">
      <c r="A207" s="105">
        <v>208</v>
      </c>
      <c r="B207" s="105" t="s">
        <v>340</v>
      </c>
      <c r="C207" s="105" t="s">
        <v>151</v>
      </c>
      <c r="D207" s="106" t="s">
        <v>342</v>
      </c>
      <c r="E207" s="106">
        <v>0</v>
      </c>
      <c r="F207" s="106">
        <v>0</v>
      </c>
      <c r="G207" s="106">
        <f t="shared" si="3"/>
        <v>0</v>
      </c>
      <c r="H207" s="106"/>
    </row>
    <row r="208" spans="1:8">
      <c r="A208" s="105">
        <v>208</v>
      </c>
      <c r="B208" s="105" t="s">
        <v>340</v>
      </c>
      <c r="C208" s="105" t="s">
        <v>158</v>
      </c>
      <c r="D208" s="106" t="s">
        <v>343</v>
      </c>
      <c r="E208" s="106">
        <v>0</v>
      </c>
      <c r="F208" s="106">
        <v>0</v>
      </c>
      <c r="G208" s="106">
        <f t="shared" si="3"/>
        <v>0</v>
      </c>
      <c r="H208" s="106"/>
    </row>
    <row r="209" spans="1:8">
      <c r="A209" s="105">
        <v>208</v>
      </c>
      <c r="B209" s="105" t="s">
        <v>344</v>
      </c>
      <c r="C209" s="105"/>
      <c r="D209" s="106" t="s">
        <v>345</v>
      </c>
      <c r="E209" s="106">
        <v>0</v>
      </c>
      <c r="F209" s="106">
        <v>86180000</v>
      </c>
      <c r="G209" s="106">
        <f t="shared" si="3"/>
        <v>86180000</v>
      </c>
      <c r="H209" s="106"/>
    </row>
    <row r="210" spans="1:8">
      <c r="A210" s="105">
        <v>208</v>
      </c>
      <c r="B210" s="105" t="s">
        <v>344</v>
      </c>
      <c r="C210" s="105" t="s">
        <v>151</v>
      </c>
      <c r="D210" s="106" t="s">
        <v>346</v>
      </c>
      <c r="E210" s="106">
        <v>0</v>
      </c>
      <c r="F210" s="106">
        <v>38000000</v>
      </c>
      <c r="G210" s="106">
        <f t="shared" si="3"/>
        <v>38000000</v>
      </c>
      <c r="H210" s="106"/>
    </row>
    <row r="211" spans="1:8">
      <c r="A211" s="105">
        <v>208</v>
      </c>
      <c r="B211" s="105" t="s">
        <v>344</v>
      </c>
      <c r="C211" s="105" t="s">
        <v>158</v>
      </c>
      <c r="D211" s="106" t="s">
        <v>347</v>
      </c>
      <c r="E211" s="106">
        <v>0</v>
      </c>
      <c r="F211" s="106">
        <v>48180000</v>
      </c>
      <c r="G211" s="106">
        <f t="shared" si="3"/>
        <v>48180000</v>
      </c>
      <c r="H211" s="106"/>
    </row>
    <row r="212" spans="1:8">
      <c r="A212" s="105">
        <v>208</v>
      </c>
      <c r="B212" s="105" t="s">
        <v>348</v>
      </c>
      <c r="C212" s="105"/>
      <c r="D212" s="106" t="s">
        <v>349</v>
      </c>
      <c r="E212" s="106">
        <v>0</v>
      </c>
      <c r="F212" s="106">
        <v>4000000</v>
      </c>
      <c r="G212" s="106">
        <f t="shared" si="3"/>
        <v>4000000</v>
      </c>
      <c r="H212" s="106"/>
    </row>
    <row r="213" spans="1:8">
      <c r="A213" s="105">
        <v>208</v>
      </c>
      <c r="B213" s="105" t="s">
        <v>348</v>
      </c>
      <c r="C213" s="105" t="s">
        <v>151</v>
      </c>
      <c r="D213" s="106" t="s">
        <v>350</v>
      </c>
      <c r="E213" s="106">
        <v>0</v>
      </c>
      <c r="F213" s="106">
        <v>4000000</v>
      </c>
      <c r="G213" s="106">
        <f t="shared" si="3"/>
        <v>4000000</v>
      </c>
      <c r="H213" s="106"/>
    </row>
    <row r="214" spans="1:8">
      <c r="A214" s="105">
        <v>208</v>
      </c>
      <c r="B214" s="105" t="s">
        <v>348</v>
      </c>
      <c r="C214" s="105" t="s">
        <v>158</v>
      </c>
      <c r="D214" s="106" t="s">
        <v>351</v>
      </c>
      <c r="E214" s="106">
        <v>0</v>
      </c>
      <c r="F214" s="106"/>
      <c r="G214" s="106">
        <f t="shared" si="3"/>
        <v>0</v>
      </c>
      <c r="H214" s="106"/>
    </row>
    <row r="215" spans="1:8">
      <c r="A215" s="105">
        <v>208</v>
      </c>
      <c r="B215" s="105" t="s">
        <v>352</v>
      </c>
      <c r="C215" s="105"/>
      <c r="D215" s="106" t="s">
        <v>353</v>
      </c>
      <c r="E215" s="106">
        <v>0</v>
      </c>
      <c r="F215" s="106">
        <v>2000000</v>
      </c>
      <c r="G215" s="106">
        <f t="shared" si="3"/>
        <v>2000000</v>
      </c>
      <c r="H215" s="106"/>
    </row>
    <row r="216" spans="1:8">
      <c r="A216" s="105">
        <v>208</v>
      </c>
      <c r="B216" s="105" t="s">
        <v>352</v>
      </c>
      <c r="C216" s="105" t="s">
        <v>158</v>
      </c>
      <c r="D216" s="106" t="s">
        <v>354</v>
      </c>
      <c r="E216" s="106">
        <v>0</v>
      </c>
      <c r="F216" s="106">
        <v>2000000</v>
      </c>
      <c r="G216" s="106">
        <f t="shared" si="3"/>
        <v>2000000</v>
      </c>
      <c r="H216" s="106"/>
    </row>
    <row r="217" spans="1:8">
      <c r="A217" s="105">
        <v>208</v>
      </c>
      <c r="B217" s="105" t="s">
        <v>355</v>
      </c>
      <c r="C217" s="105"/>
      <c r="D217" s="106" t="s">
        <v>356</v>
      </c>
      <c r="E217" s="106">
        <v>0</v>
      </c>
      <c r="F217" s="106"/>
      <c r="G217" s="106">
        <f t="shared" si="3"/>
        <v>0</v>
      </c>
      <c r="H217" s="106"/>
    </row>
    <row r="218" spans="1:8">
      <c r="A218" s="105">
        <v>208</v>
      </c>
      <c r="B218" s="105" t="s">
        <v>355</v>
      </c>
      <c r="C218" s="105" t="s">
        <v>158</v>
      </c>
      <c r="D218" s="106" t="s">
        <v>357</v>
      </c>
      <c r="E218" s="106">
        <v>0</v>
      </c>
      <c r="F218" s="106"/>
      <c r="G218" s="106">
        <f t="shared" si="3"/>
        <v>0</v>
      </c>
      <c r="H218" s="106"/>
    </row>
    <row r="219" spans="1:8">
      <c r="A219" s="105">
        <v>208</v>
      </c>
      <c r="B219" s="105" t="s">
        <v>207</v>
      </c>
      <c r="C219" s="105"/>
      <c r="D219" s="106" t="s">
        <v>358</v>
      </c>
      <c r="E219" s="106">
        <v>10440000</v>
      </c>
      <c r="F219" s="106">
        <v>36100000</v>
      </c>
      <c r="G219" s="106">
        <f t="shared" si="3"/>
        <v>46540000</v>
      </c>
      <c r="H219" s="106"/>
    </row>
    <row r="220" spans="1:8">
      <c r="A220" s="105">
        <v>208</v>
      </c>
      <c r="B220" s="105" t="s">
        <v>207</v>
      </c>
      <c r="C220" s="105" t="s">
        <v>151</v>
      </c>
      <c r="D220" s="106" t="s">
        <v>359</v>
      </c>
      <c r="E220" s="106">
        <v>5000000</v>
      </c>
      <c r="F220" s="106"/>
      <c r="G220" s="106">
        <f t="shared" si="3"/>
        <v>5000000</v>
      </c>
      <c r="H220" s="106"/>
    </row>
    <row r="221" spans="1:8">
      <c r="A221" s="105">
        <v>208</v>
      </c>
      <c r="B221" s="105" t="s">
        <v>207</v>
      </c>
      <c r="C221" s="105" t="s">
        <v>158</v>
      </c>
      <c r="D221" s="106" t="s">
        <v>360</v>
      </c>
      <c r="E221" s="106">
        <v>5440000</v>
      </c>
      <c r="F221" s="106">
        <v>36100000</v>
      </c>
      <c r="G221" s="106">
        <f t="shared" si="3"/>
        <v>41540000</v>
      </c>
      <c r="H221" s="106"/>
    </row>
    <row r="222" spans="1:8">
      <c r="A222" s="105">
        <v>208</v>
      </c>
      <c r="B222" s="105" t="s">
        <v>207</v>
      </c>
      <c r="C222" s="105">
        <v>99</v>
      </c>
      <c r="D222" s="106" t="s">
        <v>361</v>
      </c>
      <c r="E222" s="106">
        <v>0</v>
      </c>
      <c r="F222" s="106"/>
      <c r="G222" s="106">
        <f t="shared" si="3"/>
        <v>0</v>
      </c>
      <c r="H222" s="106"/>
    </row>
    <row r="223" spans="1:8">
      <c r="A223" s="105">
        <v>208</v>
      </c>
      <c r="B223" s="105" t="s">
        <v>362</v>
      </c>
      <c r="C223" s="105"/>
      <c r="D223" s="106" t="s">
        <v>363</v>
      </c>
      <c r="E223" s="106">
        <v>3810014.84</v>
      </c>
      <c r="F223" s="106"/>
      <c r="G223" s="106">
        <f t="shared" si="3"/>
        <v>3810014.84</v>
      </c>
      <c r="H223" s="106"/>
    </row>
    <row r="224" spans="1:8">
      <c r="A224" s="105">
        <v>208</v>
      </c>
      <c r="B224" s="105" t="s">
        <v>362</v>
      </c>
      <c r="C224" s="105" t="s">
        <v>151</v>
      </c>
      <c r="D224" s="106" t="s">
        <v>364</v>
      </c>
      <c r="E224" s="106">
        <v>110014.84</v>
      </c>
      <c r="F224" s="106"/>
      <c r="G224" s="106">
        <f t="shared" si="3"/>
        <v>110014.84</v>
      </c>
      <c r="H224" s="106"/>
    </row>
    <row r="225" spans="1:8">
      <c r="A225" s="105">
        <v>208</v>
      </c>
      <c r="B225" s="105" t="s">
        <v>362</v>
      </c>
      <c r="C225" s="105" t="s">
        <v>158</v>
      </c>
      <c r="D225" s="106" t="s">
        <v>365</v>
      </c>
      <c r="E225" s="106">
        <v>900000</v>
      </c>
      <c r="F225" s="106"/>
      <c r="G225" s="106">
        <f t="shared" si="3"/>
        <v>900000</v>
      </c>
      <c r="H225" s="106"/>
    </row>
    <row r="226" spans="1:8">
      <c r="A226" s="105">
        <v>208</v>
      </c>
      <c r="B226" s="105" t="s">
        <v>362</v>
      </c>
      <c r="C226" s="105" t="s">
        <v>163</v>
      </c>
      <c r="D226" s="106" t="s">
        <v>366</v>
      </c>
      <c r="E226" s="106">
        <v>2800000</v>
      </c>
      <c r="F226" s="106"/>
      <c r="G226" s="106">
        <f t="shared" si="3"/>
        <v>2800000</v>
      </c>
      <c r="H226" s="106"/>
    </row>
    <row r="227" spans="1:8">
      <c r="A227" s="105">
        <v>210</v>
      </c>
      <c r="B227" s="105"/>
      <c r="C227" s="105"/>
      <c r="D227" s="107" t="s">
        <v>124</v>
      </c>
      <c r="E227" s="106">
        <v>106683621.49</v>
      </c>
      <c r="F227" s="106">
        <f>2480000+6800000+18640000+300000</f>
        <v>28220000</v>
      </c>
      <c r="G227" s="106">
        <f t="shared" si="3"/>
        <v>134903621.49</v>
      </c>
      <c r="H227" s="106"/>
    </row>
    <row r="228" spans="1:8">
      <c r="A228" s="105">
        <v>210</v>
      </c>
      <c r="B228" s="105" t="s">
        <v>151</v>
      </c>
      <c r="C228" s="105"/>
      <c r="D228" s="107" t="s">
        <v>367</v>
      </c>
      <c r="E228" s="106">
        <v>3605102.43</v>
      </c>
      <c r="F228" s="106"/>
      <c r="G228" s="106">
        <f t="shared" si="3"/>
        <v>3605102.43</v>
      </c>
      <c r="H228" s="106"/>
    </row>
    <row r="229" spans="1:8">
      <c r="A229" s="105">
        <v>210</v>
      </c>
      <c r="B229" s="105" t="s">
        <v>151</v>
      </c>
      <c r="C229" s="105" t="s">
        <v>151</v>
      </c>
      <c r="D229" s="106" t="s">
        <v>153</v>
      </c>
      <c r="E229" s="106">
        <v>3605102.43</v>
      </c>
      <c r="F229" s="106"/>
      <c r="G229" s="106">
        <f t="shared" si="3"/>
        <v>3605102.43</v>
      </c>
      <c r="H229" s="106"/>
    </row>
    <row r="230" spans="1:8">
      <c r="A230" s="105">
        <v>210</v>
      </c>
      <c r="B230" s="105" t="s">
        <v>158</v>
      </c>
      <c r="C230" s="105"/>
      <c r="D230" s="106" t="s">
        <v>368</v>
      </c>
      <c r="E230" s="106">
        <v>17522990.68</v>
      </c>
      <c r="F230" s="106"/>
      <c r="G230" s="106">
        <f t="shared" si="3"/>
        <v>17522990.68</v>
      </c>
      <c r="H230" s="106"/>
    </row>
    <row r="231" spans="1:8">
      <c r="A231" s="105">
        <v>210</v>
      </c>
      <c r="B231" s="105" t="s">
        <v>158</v>
      </c>
      <c r="C231" s="105" t="s">
        <v>151</v>
      </c>
      <c r="D231" s="106" t="s">
        <v>369</v>
      </c>
      <c r="E231" s="106">
        <v>14554603.57</v>
      </c>
      <c r="F231" s="106"/>
      <c r="G231" s="106">
        <f t="shared" si="3"/>
        <v>14554603.57</v>
      </c>
      <c r="H231" s="106"/>
    </row>
    <row r="232" spans="1:8">
      <c r="A232" s="105">
        <v>210</v>
      </c>
      <c r="B232" s="105" t="s">
        <v>158</v>
      </c>
      <c r="C232" s="105" t="s">
        <v>158</v>
      </c>
      <c r="D232" s="106" t="s">
        <v>370</v>
      </c>
      <c r="E232" s="106">
        <v>2968387.11</v>
      </c>
      <c r="F232" s="106"/>
      <c r="G232" s="106">
        <f t="shared" si="3"/>
        <v>2968387.11</v>
      </c>
      <c r="H232" s="106"/>
    </row>
    <row r="233" spans="1:8">
      <c r="A233" s="105">
        <v>210</v>
      </c>
      <c r="B233" s="105" t="s">
        <v>158</v>
      </c>
      <c r="C233" s="105" t="s">
        <v>169</v>
      </c>
      <c r="D233" s="106" t="s">
        <v>371</v>
      </c>
      <c r="E233" s="106">
        <v>0</v>
      </c>
      <c r="F233" s="106"/>
      <c r="G233" s="106">
        <f t="shared" si="3"/>
        <v>0</v>
      </c>
      <c r="H233" s="106"/>
    </row>
    <row r="234" spans="1:8">
      <c r="A234" s="105">
        <v>210</v>
      </c>
      <c r="B234" s="105" t="s">
        <v>163</v>
      </c>
      <c r="C234" s="105"/>
      <c r="D234" s="106" t="s">
        <v>372</v>
      </c>
      <c r="E234" s="106">
        <v>19222098.27</v>
      </c>
      <c r="F234" s="106">
        <v>6800000</v>
      </c>
      <c r="G234" s="106">
        <f t="shared" si="3"/>
        <v>26022098.27</v>
      </c>
      <c r="H234" s="106"/>
    </row>
    <row r="235" spans="1:8">
      <c r="A235" s="105">
        <v>210</v>
      </c>
      <c r="B235" s="105" t="s">
        <v>163</v>
      </c>
      <c r="C235" s="105" t="s">
        <v>151</v>
      </c>
      <c r="D235" s="106" t="s">
        <v>373</v>
      </c>
      <c r="E235" s="106">
        <v>40000</v>
      </c>
      <c r="F235" s="106"/>
      <c r="G235" s="106">
        <f t="shared" si="3"/>
        <v>40000</v>
      </c>
      <c r="H235" s="106"/>
    </row>
    <row r="236" spans="1:8">
      <c r="A236" s="105">
        <v>210</v>
      </c>
      <c r="B236" s="105" t="s">
        <v>163</v>
      </c>
      <c r="C236" s="105" t="s">
        <v>158</v>
      </c>
      <c r="D236" s="106" t="s">
        <v>374</v>
      </c>
      <c r="E236" s="106">
        <v>18394098.27</v>
      </c>
      <c r="F236" s="106"/>
      <c r="G236" s="106">
        <f t="shared" si="3"/>
        <v>18394098.27</v>
      </c>
      <c r="H236" s="106"/>
    </row>
    <row r="237" spans="1:8">
      <c r="A237" s="105">
        <v>210</v>
      </c>
      <c r="B237" s="105" t="s">
        <v>163</v>
      </c>
      <c r="C237" s="105" t="s">
        <v>169</v>
      </c>
      <c r="D237" s="106" t="s">
        <v>375</v>
      </c>
      <c r="E237" s="106">
        <v>828000</v>
      </c>
      <c r="F237" s="106">
        <v>6800000</v>
      </c>
      <c r="G237" s="106">
        <f t="shared" si="3"/>
        <v>7628000</v>
      </c>
      <c r="H237" s="106"/>
    </row>
    <row r="238" spans="1:8">
      <c r="A238" s="105">
        <v>210</v>
      </c>
      <c r="B238" s="105" t="s">
        <v>154</v>
      </c>
      <c r="C238" s="105"/>
      <c r="D238" s="106" t="s">
        <v>376</v>
      </c>
      <c r="E238" s="106">
        <v>10391163.11</v>
      </c>
      <c r="F238" s="106">
        <v>570000</v>
      </c>
      <c r="G238" s="106">
        <f t="shared" si="3"/>
        <v>10961163.11</v>
      </c>
      <c r="H238" s="106"/>
    </row>
    <row r="239" spans="1:8">
      <c r="A239" s="105">
        <v>210</v>
      </c>
      <c r="B239" s="105" t="s">
        <v>154</v>
      </c>
      <c r="C239" s="105" t="s">
        <v>151</v>
      </c>
      <c r="D239" s="106" t="s">
        <v>377</v>
      </c>
      <c r="E239" s="106">
        <v>2700044</v>
      </c>
      <c r="F239" s="106"/>
      <c r="G239" s="106">
        <f t="shared" si="3"/>
        <v>2700044</v>
      </c>
      <c r="H239" s="106"/>
    </row>
    <row r="240" spans="1:8">
      <c r="A240" s="105">
        <v>210</v>
      </c>
      <c r="B240" s="105" t="s">
        <v>154</v>
      </c>
      <c r="C240" s="105" t="s">
        <v>158</v>
      </c>
      <c r="D240" s="106" t="s">
        <v>378</v>
      </c>
      <c r="E240" s="106">
        <v>1485897</v>
      </c>
      <c r="F240" s="106">
        <v>100000</v>
      </c>
      <c r="G240" s="106">
        <f t="shared" si="3"/>
        <v>1585897</v>
      </c>
      <c r="H240" s="106"/>
    </row>
    <row r="241" spans="1:8">
      <c r="A241" s="105">
        <v>210</v>
      </c>
      <c r="B241" s="105" t="s">
        <v>154</v>
      </c>
      <c r="C241" s="105" t="s">
        <v>163</v>
      </c>
      <c r="D241" s="106" t="s">
        <v>379</v>
      </c>
      <c r="E241" s="106">
        <v>5889434.11</v>
      </c>
      <c r="F241" s="106">
        <v>0</v>
      </c>
      <c r="G241" s="106">
        <f t="shared" si="3"/>
        <v>5889434.11</v>
      </c>
      <c r="H241" s="106"/>
    </row>
    <row r="242" spans="1:8">
      <c r="A242" s="105">
        <v>210</v>
      </c>
      <c r="B242" s="105" t="s">
        <v>154</v>
      </c>
      <c r="C242" s="105" t="s">
        <v>156</v>
      </c>
      <c r="D242" s="106" t="s">
        <v>380</v>
      </c>
      <c r="E242" s="106">
        <v>315788</v>
      </c>
      <c r="F242" s="106">
        <v>150000</v>
      </c>
      <c r="G242" s="106">
        <f t="shared" si="3"/>
        <v>465788</v>
      </c>
      <c r="H242" s="106"/>
    </row>
    <row r="243" spans="1:8">
      <c r="A243" s="105">
        <v>210</v>
      </c>
      <c r="B243" s="105" t="s">
        <v>154</v>
      </c>
      <c r="C243" s="105" t="s">
        <v>276</v>
      </c>
      <c r="D243" s="106" t="s">
        <v>381</v>
      </c>
      <c r="E243" s="106">
        <v>0</v>
      </c>
      <c r="F243" s="106">
        <v>320000</v>
      </c>
      <c r="G243" s="106">
        <f t="shared" si="3"/>
        <v>320000</v>
      </c>
      <c r="H243" s="106"/>
    </row>
    <row r="244" spans="1:8">
      <c r="A244" s="105">
        <v>210</v>
      </c>
      <c r="B244" s="105" t="s">
        <v>154</v>
      </c>
      <c r="C244" s="105" t="s">
        <v>188</v>
      </c>
      <c r="D244" s="106" t="s">
        <v>382</v>
      </c>
      <c r="E244" s="106">
        <v>0</v>
      </c>
      <c r="F244" s="106"/>
      <c r="G244" s="106">
        <f t="shared" si="3"/>
        <v>0</v>
      </c>
      <c r="H244" s="106"/>
    </row>
    <row r="245" spans="1:8">
      <c r="A245" s="105">
        <v>210</v>
      </c>
      <c r="B245" s="105" t="s">
        <v>154</v>
      </c>
      <c r="C245" s="105" t="s">
        <v>169</v>
      </c>
      <c r="D245" s="106" t="s">
        <v>383</v>
      </c>
      <c r="E245" s="106">
        <v>0</v>
      </c>
      <c r="F245" s="106"/>
      <c r="G245" s="106">
        <f t="shared" si="3"/>
        <v>0</v>
      </c>
      <c r="H245" s="106"/>
    </row>
    <row r="246" spans="1:8">
      <c r="A246" s="105">
        <v>210</v>
      </c>
      <c r="B246" s="105" t="s">
        <v>178</v>
      </c>
      <c r="C246" s="105"/>
      <c r="D246" s="106" t="s">
        <v>384</v>
      </c>
      <c r="E246" s="106">
        <v>129529.41</v>
      </c>
      <c r="F246" s="106">
        <v>1020000</v>
      </c>
      <c r="G246" s="106">
        <f t="shared" si="3"/>
        <v>1149529.41</v>
      </c>
      <c r="H246" s="106"/>
    </row>
    <row r="247" spans="1:8">
      <c r="A247" s="105">
        <v>210</v>
      </c>
      <c r="B247" s="105" t="s">
        <v>178</v>
      </c>
      <c r="C247" s="105" t="s">
        <v>385</v>
      </c>
      <c r="D247" s="106" t="s">
        <v>386</v>
      </c>
      <c r="E247" s="106">
        <v>0</v>
      </c>
      <c r="F247" s="106"/>
      <c r="G247" s="106">
        <f t="shared" si="3"/>
        <v>0</v>
      </c>
      <c r="H247" s="106"/>
    </row>
    <row r="248" spans="1:8">
      <c r="A248" s="105">
        <v>210</v>
      </c>
      <c r="B248" s="105" t="s">
        <v>178</v>
      </c>
      <c r="C248" s="105" t="s">
        <v>197</v>
      </c>
      <c r="D248" s="106" t="s">
        <v>387</v>
      </c>
      <c r="E248" s="106">
        <v>0</v>
      </c>
      <c r="F248" s="106">
        <v>1020000</v>
      </c>
      <c r="G248" s="106">
        <f t="shared" si="3"/>
        <v>1020000</v>
      </c>
      <c r="H248" s="106"/>
    </row>
    <row r="249" spans="1:8">
      <c r="A249" s="105">
        <v>210</v>
      </c>
      <c r="B249" s="105" t="s">
        <v>178</v>
      </c>
      <c r="C249" s="105" t="s">
        <v>197</v>
      </c>
      <c r="D249" s="106" t="s">
        <v>388</v>
      </c>
      <c r="E249" s="106">
        <v>129529.41</v>
      </c>
      <c r="F249" s="106"/>
      <c r="G249" s="106">
        <f t="shared" si="3"/>
        <v>129529.41</v>
      </c>
      <c r="H249" s="106"/>
    </row>
    <row r="250" spans="1:8">
      <c r="A250" s="105">
        <v>210</v>
      </c>
      <c r="B250" s="105" t="s">
        <v>178</v>
      </c>
      <c r="C250" s="105" t="s">
        <v>169</v>
      </c>
      <c r="D250" s="106" t="s">
        <v>389</v>
      </c>
      <c r="E250" s="106">
        <v>0</v>
      </c>
      <c r="F250" s="106"/>
      <c r="G250" s="106">
        <f t="shared" si="3"/>
        <v>0</v>
      </c>
      <c r="H250" s="106"/>
    </row>
    <row r="251" spans="1:8">
      <c r="A251" s="105">
        <v>210</v>
      </c>
      <c r="B251" s="105" t="s">
        <v>188</v>
      </c>
      <c r="C251" s="105"/>
      <c r="D251" s="106" t="s">
        <v>390</v>
      </c>
      <c r="E251" s="106">
        <v>0</v>
      </c>
      <c r="F251" s="106"/>
      <c r="G251" s="106">
        <f t="shared" si="3"/>
        <v>0</v>
      </c>
      <c r="H251" s="106"/>
    </row>
    <row r="252" spans="1:8">
      <c r="A252" s="105">
        <v>210</v>
      </c>
      <c r="B252" s="105" t="s">
        <v>188</v>
      </c>
      <c r="C252" s="105" t="s">
        <v>151</v>
      </c>
      <c r="D252" s="106" t="s">
        <v>153</v>
      </c>
      <c r="E252" s="106">
        <v>0</v>
      </c>
      <c r="F252" s="106"/>
      <c r="G252" s="106">
        <f t="shared" si="3"/>
        <v>0</v>
      </c>
      <c r="H252" s="106"/>
    </row>
    <row r="253" spans="1:8">
      <c r="A253" s="105">
        <v>210</v>
      </c>
      <c r="B253" s="105" t="s">
        <v>188</v>
      </c>
      <c r="C253" s="105" t="s">
        <v>169</v>
      </c>
      <c r="D253" s="106" t="s">
        <v>391</v>
      </c>
      <c r="E253" s="106">
        <v>0</v>
      </c>
      <c r="F253" s="106"/>
      <c r="G253" s="106">
        <f t="shared" si="3"/>
        <v>0</v>
      </c>
      <c r="H253" s="106"/>
    </row>
    <row r="254" spans="1:8">
      <c r="A254" s="105">
        <v>210</v>
      </c>
      <c r="B254" s="105" t="s">
        <v>192</v>
      </c>
      <c r="C254" s="105"/>
      <c r="D254" s="106" t="s">
        <v>392</v>
      </c>
      <c r="E254" s="106">
        <v>15485903.66</v>
      </c>
      <c r="F254" s="106"/>
      <c r="G254" s="106">
        <f t="shared" si="3"/>
        <v>15485903.66</v>
      </c>
      <c r="H254" s="106"/>
    </row>
    <row r="255" spans="1:8">
      <c r="A255" s="105">
        <v>210</v>
      </c>
      <c r="B255" s="105" t="s">
        <v>192</v>
      </c>
      <c r="C255" s="105" t="s">
        <v>158</v>
      </c>
      <c r="D255" s="106" t="s">
        <v>393</v>
      </c>
      <c r="E255" s="106">
        <v>600000</v>
      </c>
      <c r="F255" s="106"/>
      <c r="G255" s="106">
        <f t="shared" si="3"/>
        <v>600000</v>
      </c>
      <c r="H255" s="106"/>
    </row>
    <row r="256" spans="1:8">
      <c r="A256" s="105">
        <v>210</v>
      </c>
      <c r="B256" s="105" t="s">
        <v>192</v>
      </c>
      <c r="C256" s="105" t="s">
        <v>163</v>
      </c>
      <c r="D256" s="106" t="s">
        <v>394</v>
      </c>
      <c r="E256" s="106">
        <v>14885903.66</v>
      </c>
      <c r="F256" s="106"/>
      <c r="G256" s="106">
        <f t="shared" si="3"/>
        <v>14885903.66</v>
      </c>
      <c r="H256" s="106"/>
    </row>
    <row r="257" spans="1:8">
      <c r="A257" s="105">
        <v>210</v>
      </c>
      <c r="B257" s="105" t="s">
        <v>192</v>
      </c>
      <c r="C257" s="105" t="s">
        <v>169</v>
      </c>
      <c r="D257" s="106" t="s">
        <v>395</v>
      </c>
      <c r="E257" s="106">
        <v>0</v>
      </c>
      <c r="F257" s="106"/>
      <c r="G257" s="106">
        <f t="shared" si="3"/>
        <v>0</v>
      </c>
      <c r="H257" s="106"/>
    </row>
    <row r="258" spans="1:8">
      <c r="A258" s="105">
        <v>210</v>
      </c>
      <c r="B258" s="105" t="s">
        <v>240</v>
      </c>
      <c r="C258" s="105"/>
      <c r="D258" s="106" t="s">
        <v>396</v>
      </c>
      <c r="E258" s="106">
        <v>40326833.93</v>
      </c>
      <c r="F258" s="106"/>
      <c r="G258" s="106">
        <f t="shared" si="3"/>
        <v>40326833.93</v>
      </c>
      <c r="H258" s="106"/>
    </row>
    <row r="259" spans="1:8">
      <c r="A259" s="105">
        <v>210</v>
      </c>
      <c r="B259" s="105" t="s">
        <v>240</v>
      </c>
      <c r="C259" s="105" t="s">
        <v>151</v>
      </c>
      <c r="D259" s="106" t="s">
        <v>397</v>
      </c>
      <c r="E259" s="106">
        <v>29436833.93</v>
      </c>
      <c r="F259" s="106"/>
      <c r="G259" s="106">
        <f t="shared" si="3"/>
        <v>29436833.93</v>
      </c>
      <c r="H259" s="106"/>
    </row>
    <row r="260" spans="1:8">
      <c r="A260" s="105">
        <v>210</v>
      </c>
      <c r="B260" s="105" t="s">
        <v>240</v>
      </c>
      <c r="C260" s="105" t="s">
        <v>158</v>
      </c>
      <c r="D260" s="106" t="s">
        <v>398</v>
      </c>
      <c r="E260" s="106">
        <v>10890000</v>
      </c>
      <c r="F260" s="106"/>
      <c r="G260" s="106">
        <f t="shared" si="3"/>
        <v>10890000</v>
      </c>
      <c r="H260" s="106"/>
    </row>
    <row r="261" spans="1:8">
      <c r="A261" s="105">
        <v>210</v>
      </c>
      <c r="B261" s="105" t="s">
        <v>240</v>
      </c>
      <c r="C261" s="105" t="s">
        <v>163</v>
      </c>
      <c r="D261" s="106" t="s">
        <v>399</v>
      </c>
      <c r="E261" s="106">
        <v>0</v>
      </c>
      <c r="F261" s="106"/>
      <c r="G261" s="106">
        <f t="shared" ref="G261:G324" si="4">SUM(E261:F261)</f>
        <v>0</v>
      </c>
      <c r="H261" s="106"/>
    </row>
    <row r="262" spans="1:8">
      <c r="A262" s="105">
        <v>210</v>
      </c>
      <c r="B262" s="105" t="s">
        <v>240</v>
      </c>
      <c r="C262" s="105" t="s">
        <v>154</v>
      </c>
      <c r="D262" s="106" t="s">
        <v>400</v>
      </c>
      <c r="E262" s="106">
        <v>0</v>
      </c>
      <c r="F262" s="106"/>
      <c r="G262" s="106">
        <f t="shared" si="4"/>
        <v>0</v>
      </c>
      <c r="H262" s="106"/>
    </row>
    <row r="263" spans="1:8">
      <c r="A263" s="105">
        <v>210</v>
      </c>
      <c r="B263" s="105" t="s">
        <v>194</v>
      </c>
      <c r="C263" s="105"/>
      <c r="D263" s="106" t="s">
        <v>401</v>
      </c>
      <c r="E263" s="106">
        <v>0</v>
      </c>
      <c r="F263" s="106">
        <f>SUM(F264:F266)</f>
        <v>19530000</v>
      </c>
      <c r="G263" s="106">
        <f t="shared" si="4"/>
        <v>19530000</v>
      </c>
      <c r="H263" s="106"/>
    </row>
    <row r="264" spans="1:8">
      <c r="A264" s="105">
        <v>210</v>
      </c>
      <c r="B264" s="105" t="s">
        <v>194</v>
      </c>
      <c r="C264" s="105" t="s">
        <v>151</v>
      </c>
      <c r="D264" s="106" t="s">
        <v>402</v>
      </c>
      <c r="E264" s="106">
        <v>0</v>
      </c>
      <c r="F264" s="106">
        <f>180000+18640000</f>
        <v>18820000</v>
      </c>
      <c r="G264" s="106">
        <f t="shared" si="4"/>
        <v>18820000</v>
      </c>
      <c r="H264" s="106"/>
    </row>
    <row r="265" spans="1:8">
      <c r="A265" s="105">
        <v>210</v>
      </c>
      <c r="B265" s="105" t="s">
        <v>194</v>
      </c>
      <c r="C265" s="105" t="s">
        <v>158</v>
      </c>
      <c r="D265" s="106" t="s">
        <v>403</v>
      </c>
      <c r="E265" s="106">
        <v>0</v>
      </c>
      <c r="F265" s="106">
        <v>0</v>
      </c>
      <c r="G265" s="106">
        <f t="shared" si="4"/>
        <v>0</v>
      </c>
      <c r="H265" s="106"/>
    </row>
    <row r="266" spans="1:8">
      <c r="A266" s="105">
        <v>210</v>
      </c>
      <c r="B266" s="105" t="s">
        <v>194</v>
      </c>
      <c r="C266" s="105" t="s">
        <v>169</v>
      </c>
      <c r="D266" s="106" t="s">
        <v>404</v>
      </c>
      <c r="E266" s="106">
        <v>0</v>
      </c>
      <c r="F266" s="106">
        <v>710000</v>
      </c>
      <c r="G266" s="106">
        <f t="shared" si="4"/>
        <v>710000</v>
      </c>
      <c r="H266" s="106"/>
    </row>
    <row r="267" spans="1:8">
      <c r="A267" s="105">
        <v>210</v>
      </c>
      <c r="B267" s="105" t="s">
        <v>405</v>
      </c>
      <c r="C267" s="105"/>
      <c r="D267" s="106" t="s">
        <v>406</v>
      </c>
      <c r="E267" s="106">
        <v>0</v>
      </c>
      <c r="F267" s="106">
        <v>300000</v>
      </c>
      <c r="G267" s="106">
        <f t="shared" si="4"/>
        <v>300000</v>
      </c>
      <c r="H267" s="106"/>
    </row>
    <row r="268" spans="1:8">
      <c r="A268" s="105">
        <v>210</v>
      </c>
      <c r="B268" s="105" t="s">
        <v>405</v>
      </c>
      <c r="C268" s="105" t="s">
        <v>151</v>
      </c>
      <c r="D268" s="106" t="s">
        <v>407</v>
      </c>
      <c r="E268" s="106">
        <v>0</v>
      </c>
      <c r="F268" s="106">
        <v>300000</v>
      </c>
      <c r="G268" s="106">
        <f t="shared" si="4"/>
        <v>300000</v>
      </c>
      <c r="H268" s="106"/>
    </row>
    <row r="269" spans="1:8">
      <c r="A269" s="105">
        <v>211</v>
      </c>
      <c r="B269" s="105"/>
      <c r="C269" s="105"/>
      <c r="D269" s="106" t="s">
        <v>125</v>
      </c>
      <c r="E269" s="106">
        <v>1652961.43</v>
      </c>
      <c r="F269" s="106">
        <f>19694480+684000+2083000+140000</f>
        <v>22601480</v>
      </c>
      <c r="G269" s="106">
        <f t="shared" si="4"/>
        <v>24254441.43</v>
      </c>
      <c r="H269" s="106"/>
    </row>
    <row r="270" spans="1:8">
      <c r="A270" s="105">
        <v>211</v>
      </c>
      <c r="B270" s="105" t="s">
        <v>151</v>
      </c>
      <c r="C270" s="105"/>
      <c r="D270" s="106" t="s">
        <v>408</v>
      </c>
      <c r="E270" s="106">
        <v>1652961.43</v>
      </c>
      <c r="F270" s="106">
        <v>100000</v>
      </c>
      <c r="G270" s="106">
        <f t="shared" si="4"/>
        <v>1752961.43</v>
      </c>
      <c r="H270" s="106"/>
    </row>
    <row r="271" spans="1:8">
      <c r="A271" s="105">
        <v>211</v>
      </c>
      <c r="B271" s="105" t="s">
        <v>151</v>
      </c>
      <c r="C271" s="105" t="s">
        <v>151</v>
      </c>
      <c r="D271" s="106" t="s">
        <v>153</v>
      </c>
      <c r="E271" s="106">
        <v>1652961.43</v>
      </c>
      <c r="F271" s="106">
        <v>100000</v>
      </c>
      <c r="G271" s="106">
        <f t="shared" si="4"/>
        <v>1752961.43</v>
      </c>
      <c r="H271" s="106"/>
    </row>
    <row r="272" spans="1:8">
      <c r="A272" s="105">
        <v>211</v>
      </c>
      <c r="B272" s="105" t="s">
        <v>158</v>
      </c>
      <c r="C272" s="105"/>
      <c r="D272" s="106" t="s">
        <v>409</v>
      </c>
      <c r="E272" s="106">
        <v>0</v>
      </c>
      <c r="F272" s="106"/>
      <c r="G272" s="106">
        <f t="shared" si="4"/>
        <v>0</v>
      </c>
      <c r="H272" s="106"/>
    </row>
    <row r="273" spans="1:8">
      <c r="A273" s="105">
        <v>211</v>
      </c>
      <c r="B273" s="105" t="s">
        <v>158</v>
      </c>
      <c r="C273" s="105" t="s">
        <v>169</v>
      </c>
      <c r="D273" s="106" t="s">
        <v>410</v>
      </c>
      <c r="E273" s="106">
        <v>0</v>
      </c>
      <c r="F273" s="106"/>
      <c r="G273" s="106">
        <f t="shared" si="4"/>
        <v>0</v>
      </c>
      <c r="H273" s="106"/>
    </row>
    <row r="274" spans="1:8">
      <c r="A274" s="105">
        <v>211</v>
      </c>
      <c r="B274" s="105" t="s">
        <v>163</v>
      </c>
      <c r="C274" s="105"/>
      <c r="D274" s="106" t="s">
        <v>411</v>
      </c>
      <c r="E274" s="106">
        <v>0</v>
      </c>
      <c r="F274" s="106"/>
      <c r="G274" s="106">
        <f t="shared" si="4"/>
        <v>0</v>
      </c>
      <c r="H274" s="106"/>
    </row>
    <row r="275" spans="1:8">
      <c r="A275" s="105">
        <v>211</v>
      </c>
      <c r="B275" s="105" t="s">
        <v>163</v>
      </c>
      <c r="C275" s="105" t="s">
        <v>151</v>
      </c>
      <c r="D275" s="106" t="s">
        <v>412</v>
      </c>
      <c r="E275" s="106">
        <v>0</v>
      </c>
      <c r="F275" s="106"/>
      <c r="G275" s="106">
        <f t="shared" si="4"/>
        <v>0</v>
      </c>
      <c r="H275" s="106"/>
    </row>
    <row r="276" spans="1:8">
      <c r="A276" s="105">
        <v>211</v>
      </c>
      <c r="B276" s="105" t="s">
        <v>163</v>
      </c>
      <c r="C276" s="105" t="s">
        <v>158</v>
      </c>
      <c r="D276" s="106" t="s">
        <v>413</v>
      </c>
      <c r="E276" s="106">
        <v>0</v>
      </c>
      <c r="F276" s="106"/>
      <c r="G276" s="106">
        <f t="shared" si="4"/>
        <v>0</v>
      </c>
      <c r="H276" s="106"/>
    </row>
    <row r="277" spans="1:8">
      <c r="A277" s="105">
        <v>211</v>
      </c>
      <c r="B277" s="105" t="s">
        <v>163</v>
      </c>
      <c r="C277" s="105" t="s">
        <v>169</v>
      </c>
      <c r="D277" s="106" t="s">
        <v>414</v>
      </c>
      <c r="E277" s="106">
        <v>0</v>
      </c>
      <c r="F277" s="106"/>
      <c r="G277" s="106">
        <f t="shared" si="4"/>
        <v>0</v>
      </c>
      <c r="H277" s="106"/>
    </row>
    <row r="278" spans="1:8">
      <c r="A278" s="105">
        <v>211</v>
      </c>
      <c r="B278" s="105" t="s">
        <v>154</v>
      </c>
      <c r="C278" s="105"/>
      <c r="D278" s="106" t="s">
        <v>415</v>
      </c>
      <c r="E278" s="106">
        <v>0</v>
      </c>
      <c r="F278" s="106">
        <v>1300000</v>
      </c>
      <c r="G278" s="106">
        <f t="shared" si="4"/>
        <v>1300000</v>
      </c>
      <c r="H278" s="106"/>
    </row>
    <row r="279" spans="1:8">
      <c r="A279" s="105">
        <v>211</v>
      </c>
      <c r="B279" s="105" t="s">
        <v>154</v>
      </c>
      <c r="C279" s="105" t="s">
        <v>158</v>
      </c>
      <c r="D279" s="106" t="s">
        <v>416</v>
      </c>
      <c r="E279" s="106">
        <v>0</v>
      </c>
      <c r="F279" s="106">
        <v>1300000</v>
      </c>
      <c r="G279" s="106">
        <f t="shared" si="4"/>
        <v>1300000</v>
      </c>
      <c r="H279" s="106"/>
    </row>
    <row r="280" spans="1:8">
      <c r="A280" s="105">
        <v>211</v>
      </c>
      <c r="B280" s="105" t="s">
        <v>161</v>
      </c>
      <c r="C280" s="105"/>
      <c r="D280" s="106" t="s">
        <v>417</v>
      </c>
      <c r="E280" s="106">
        <v>0</v>
      </c>
      <c r="F280" s="106">
        <f>404480+684000</f>
        <v>1088480</v>
      </c>
      <c r="G280" s="106">
        <f t="shared" si="4"/>
        <v>1088480</v>
      </c>
      <c r="H280" s="106"/>
    </row>
    <row r="281" spans="1:8">
      <c r="A281" s="105">
        <v>211</v>
      </c>
      <c r="B281" s="105" t="s">
        <v>161</v>
      </c>
      <c r="C281" s="105" t="s">
        <v>151</v>
      </c>
      <c r="D281" s="106" t="s">
        <v>418</v>
      </c>
      <c r="E281" s="106">
        <v>0</v>
      </c>
      <c r="F281" s="106">
        <v>404480</v>
      </c>
      <c r="G281" s="106">
        <f t="shared" si="4"/>
        <v>404480</v>
      </c>
      <c r="H281" s="106"/>
    </row>
    <row r="282" spans="1:8">
      <c r="A282" s="105">
        <v>211</v>
      </c>
      <c r="B282" s="105" t="s">
        <v>161</v>
      </c>
      <c r="C282" s="105" t="s">
        <v>158</v>
      </c>
      <c r="D282" s="106" t="s">
        <v>419</v>
      </c>
      <c r="E282" s="106">
        <v>0</v>
      </c>
      <c r="F282" s="106">
        <v>684000</v>
      </c>
      <c r="G282" s="106">
        <f t="shared" si="4"/>
        <v>684000</v>
      </c>
      <c r="H282" s="106"/>
    </row>
    <row r="283" spans="1:8">
      <c r="A283" s="105">
        <v>211</v>
      </c>
      <c r="B283" s="105" t="s">
        <v>161</v>
      </c>
      <c r="C283" s="105" t="s">
        <v>163</v>
      </c>
      <c r="D283" s="106" t="s">
        <v>420</v>
      </c>
      <c r="E283" s="106">
        <v>0</v>
      </c>
      <c r="F283" s="106"/>
      <c r="G283" s="106">
        <f t="shared" si="4"/>
        <v>0</v>
      </c>
      <c r="H283" s="106"/>
    </row>
    <row r="284" spans="1:8">
      <c r="A284" s="105">
        <v>211</v>
      </c>
      <c r="B284" s="105" t="s">
        <v>180</v>
      </c>
      <c r="C284" s="105"/>
      <c r="D284" s="106" t="s">
        <v>421</v>
      </c>
      <c r="E284" s="106">
        <v>0</v>
      </c>
      <c r="F284" s="106">
        <v>20113000</v>
      </c>
      <c r="G284" s="106">
        <f t="shared" si="4"/>
        <v>20113000</v>
      </c>
      <c r="H284" s="106"/>
    </row>
    <row r="285" spans="1:8">
      <c r="A285" s="105">
        <v>211</v>
      </c>
      <c r="B285" s="105" t="s">
        <v>180</v>
      </c>
      <c r="C285" s="105" t="s">
        <v>158</v>
      </c>
      <c r="D285" s="106" t="s">
        <v>422</v>
      </c>
      <c r="E285" s="106">
        <v>0</v>
      </c>
      <c r="F285" s="106">
        <f>17890000+2083000</f>
        <v>19973000</v>
      </c>
      <c r="G285" s="106">
        <f t="shared" si="4"/>
        <v>19973000</v>
      </c>
      <c r="H285" s="106"/>
    </row>
    <row r="286" spans="1:8">
      <c r="A286" s="105">
        <v>211</v>
      </c>
      <c r="B286" s="105" t="s">
        <v>180</v>
      </c>
      <c r="C286" s="105" t="s">
        <v>163</v>
      </c>
      <c r="D286" s="106" t="s">
        <v>423</v>
      </c>
      <c r="E286" s="106">
        <v>0</v>
      </c>
      <c r="F286" s="106"/>
      <c r="G286" s="106">
        <f t="shared" si="4"/>
        <v>0</v>
      </c>
      <c r="H286" s="106"/>
    </row>
    <row r="287" spans="1:8">
      <c r="A287" s="105">
        <v>211</v>
      </c>
      <c r="B287" s="105" t="s">
        <v>180</v>
      </c>
      <c r="C287" s="105" t="s">
        <v>169</v>
      </c>
      <c r="D287" s="106" t="s">
        <v>424</v>
      </c>
      <c r="E287" s="106">
        <v>0</v>
      </c>
      <c r="F287" s="106">
        <v>140000</v>
      </c>
      <c r="G287" s="106">
        <f t="shared" si="4"/>
        <v>140000</v>
      </c>
      <c r="H287" s="106"/>
    </row>
    <row r="288" spans="1:8">
      <c r="A288" s="105">
        <v>211</v>
      </c>
      <c r="B288" s="105" t="s">
        <v>192</v>
      </c>
      <c r="C288" s="105"/>
      <c r="D288" s="106" t="s">
        <v>425</v>
      </c>
      <c r="E288" s="106">
        <v>0</v>
      </c>
      <c r="F288" s="106"/>
      <c r="G288" s="106">
        <f t="shared" si="4"/>
        <v>0</v>
      </c>
      <c r="H288" s="106"/>
    </row>
    <row r="289" spans="1:8">
      <c r="A289" s="105">
        <v>211</v>
      </c>
      <c r="B289" s="105" t="s">
        <v>192</v>
      </c>
      <c r="C289" s="105" t="s">
        <v>151</v>
      </c>
      <c r="D289" s="106" t="s">
        <v>426</v>
      </c>
      <c r="E289" s="106">
        <v>0</v>
      </c>
      <c r="F289" s="106"/>
      <c r="G289" s="106">
        <f t="shared" si="4"/>
        <v>0</v>
      </c>
      <c r="H289" s="106"/>
    </row>
    <row r="290" spans="1:8">
      <c r="A290" s="105">
        <v>211</v>
      </c>
      <c r="B290" s="105" t="s">
        <v>192</v>
      </c>
      <c r="C290" s="105" t="s">
        <v>163</v>
      </c>
      <c r="D290" s="106" t="s">
        <v>427</v>
      </c>
      <c r="E290" s="106">
        <v>0</v>
      </c>
      <c r="F290" s="106"/>
      <c r="G290" s="106">
        <f t="shared" si="4"/>
        <v>0</v>
      </c>
      <c r="H290" s="106"/>
    </row>
    <row r="291" spans="1:8">
      <c r="A291" s="105">
        <v>212</v>
      </c>
      <c r="B291" s="105"/>
      <c r="C291" s="105"/>
      <c r="D291" s="106" t="s">
        <v>126</v>
      </c>
      <c r="E291" s="106">
        <v>13188095.75</v>
      </c>
      <c r="F291" s="106">
        <v>25880000</v>
      </c>
      <c r="G291" s="106">
        <f t="shared" si="4"/>
        <v>39068095.75</v>
      </c>
      <c r="H291" s="106"/>
    </row>
    <row r="292" spans="1:8">
      <c r="A292" s="105">
        <v>212</v>
      </c>
      <c r="B292" s="105" t="s">
        <v>151</v>
      </c>
      <c r="C292" s="105"/>
      <c r="D292" s="106" t="s">
        <v>428</v>
      </c>
      <c r="E292" s="106">
        <v>5630288</v>
      </c>
      <c r="F292" s="106">
        <v>60000</v>
      </c>
      <c r="G292" s="106">
        <f t="shared" si="4"/>
        <v>5690288</v>
      </c>
      <c r="H292" s="106"/>
    </row>
    <row r="293" spans="1:8">
      <c r="A293" s="105">
        <v>212</v>
      </c>
      <c r="B293" s="105" t="s">
        <v>151</v>
      </c>
      <c r="C293" s="105" t="s">
        <v>151</v>
      </c>
      <c r="D293" s="106" t="s">
        <v>153</v>
      </c>
      <c r="E293" s="106">
        <v>1890027</v>
      </c>
      <c r="F293" s="106">
        <v>60000</v>
      </c>
      <c r="G293" s="106">
        <f t="shared" si="4"/>
        <v>1950027</v>
      </c>
      <c r="H293" s="106"/>
    </row>
    <row r="294" spans="1:8">
      <c r="A294" s="105">
        <v>212</v>
      </c>
      <c r="B294" s="105" t="s">
        <v>151</v>
      </c>
      <c r="C294" s="105" t="s">
        <v>154</v>
      </c>
      <c r="D294" s="106" t="s">
        <v>429</v>
      </c>
      <c r="E294" s="106">
        <v>1410113.14</v>
      </c>
      <c r="F294" s="106"/>
      <c r="G294" s="106">
        <f t="shared" si="4"/>
        <v>1410113.14</v>
      </c>
      <c r="H294" s="106"/>
    </row>
    <row r="295" spans="1:8">
      <c r="A295" s="105">
        <v>212</v>
      </c>
      <c r="B295" s="105" t="s">
        <v>151</v>
      </c>
      <c r="C295" s="105" t="s">
        <v>180</v>
      </c>
      <c r="D295" s="106" t="s">
        <v>430</v>
      </c>
      <c r="E295" s="106">
        <v>511252.86</v>
      </c>
      <c r="F295" s="106"/>
      <c r="G295" s="106">
        <f t="shared" si="4"/>
        <v>511252.86</v>
      </c>
      <c r="H295" s="106"/>
    </row>
    <row r="296" spans="1:8">
      <c r="A296" s="105">
        <v>212</v>
      </c>
      <c r="B296" s="105" t="s">
        <v>151</v>
      </c>
      <c r="C296" s="105" t="s">
        <v>178</v>
      </c>
      <c r="D296" s="106" t="s">
        <v>431</v>
      </c>
      <c r="E296" s="106">
        <v>508558</v>
      </c>
      <c r="F296" s="106"/>
      <c r="G296" s="106">
        <f t="shared" si="4"/>
        <v>508558</v>
      </c>
      <c r="H296" s="106"/>
    </row>
    <row r="297" spans="1:8">
      <c r="A297" s="105">
        <v>212</v>
      </c>
      <c r="B297" s="105" t="s">
        <v>151</v>
      </c>
      <c r="C297" s="105" t="s">
        <v>169</v>
      </c>
      <c r="D297" s="106" t="s">
        <v>432</v>
      </c>
      <c r="E297" s="106">
        <v>1310337</v>
      </c>
      <c r="F297" s="106"/>
      <c r="G297" s="106">
        <f t="shared" si="4"/>
        <v>1310337</v>
      </c>
      <c r="H297" s="106"/>
    </row>
    <row r="298" spans="1:8">
      <c r="A298" s="105">
        <v>212</v>
      </c>
      <c r="B298" s="105" t="s">
        <v>158</v>
      </c>
      <c r="C298" s="105" t="s">
        <v>151</v>
      </c>
      <c r="D298" s="106" t="s">
        <v>433</v>
      </c>
      <c r="E298" s="106">
        <v>739773.14</v>
      </c>
      <c r="F298" s="106"/>
      <c r="G298" s="106">
        <f t="shared" si="4"/>
        <v>739773.14</v>
      </c>
      <c r="H298" s="106"/>
    </row>
    <row r="299" spans="1:8">
      <c r="A299" s="105">
        <v>212</v>
      </c>
      <c r="B299" s="105" t="s">
        <v>163</v>
      </c>
      <c r="C299" s="105"/>
      <c r="D299" s="106" t="s">
        <v>434</v>
      </c>
      <c r="E299" s="106">
        <v>0</v>
      </c>
      <c r="F299" s="106">
        <v>22490000</v>
      </c>
      <c r="G299" s="106">
        <f t="shared" si="4"/>
        <v>22490000</v>
      </c>
      <c r="H299" s="106"/>
    </row>
    <row r="300" spans="1:8">
      <c r="A300" s="105">
        <v>212</v>
      </c>
      <c r="B300" s="105" t="s">
        <v>163</v>
      </c>
      <c r="C300" s="105" t="s">
        <v>163</v>
      </c>
      <c r="D300" s="106" t="s">
        <v>435</v>
      </c>
      <c r="E300" s="106">
        <v>0</v>
      </c>
      <c r="F300" s="106"/>
      <c r="G300" s="106">
        <f t="shared" si="4"/>
        <v>0</v>
      </c>
      <c r="H300" s="106"/>
    </row>
    <row r="301" spans="1:8">
      <c r="A301" s="105">
        <v>212</v>
      </c>
      <c r="B301" s="105" t="s">
        <v>163</v>
      </c>
      <c r="C301" s="105" t="s">
        <v>169</v>
      </c>
      <c r="D301" s="106" t="s">
        <v>436</v>
      </c>
      <c r="E301" s="106">
        <v>0</v>
      </c>
      <c r="F301" s="106">
        <v>22490000</v>
      </c>
      <c r="G301" s="106">
        <f t="shared" si="4"/>
        <v>22490000</v>
      </c>
      <c r="H301" s="106"/>
    </row>
    <row r="302" spans="1:8">
      <c r="A302" s="105">
        <v>212</v>
      </c>
      <c r="B302" s="105" t="s">
        <v>161</v>
      </c>
      <c r="C302" s="105" t="s">
        <v>151</v>
      </c>
      <c r="D302" s="106" t="s">
        <v>437</v>
      </c>
      <c r="E302" s="106">
        <v>6073715.04</v>
      </c>
      <c r="F302" s="106">
        <v>3330000</v>
      </c>
      <c r="G302" s="106">
        <f t="shared" si="4"/>
        <v>9403715.04</v>
      </c>
      <c r="H302" s="106"/>
    </row>
    <row r="303" spans="1:8">
      <c r="A303" s="105">
        <v>212</v>
      </c>
      <c r="B303" s="105" t="s">
        <v>180</v>
      </c>
      <c r="C303" s="105" t="s">
        <v>151</v>
      </c>
      <c r="D303" s="106" t="s">
        <v>438</v>
      </c>
      <c r="E303" s="106">
        <v>744319.57</v>
      </c>
      <c r="F303" s="106"/>
      <c r="G303" s="106">
        <f t="shared" si="4"/>
        <v>744319.57</v>
      </c>
      <c r="H303" s="106"/>
    </row>
    <row r="304" spans="1:8">
      <c r="A304" s="105">
        <v>213</v>
      </c>
      <c r="B304" s="105"/>
      <c r="C304" s="105"/>
      <c r="D304" s="106" t="s">
        <v>127</v>
      </c>
      <c r="E304" s="106">
        <v>86311944.85</v>
      </c>
      <c r="F304" s="106">
        <f>F305+F334+F344+F354+F363+F366+F372+F378</f>
        <v>312804000</v>
      </c>
      <c r="G304" s="106">
        <f t="shared" si="4"/>
        <v>399115944.85</v>
      </c>
      <c r="H304" s="106"/>
    </row>
    <row r="305" spans="1:8">
      <c r="A305" s="105">
        <v>213</v>
      </c>
      <c r="B305" s="105" t="s">
        <v>151</v>
      </c>
      <c r="C305" s="105"/>
      <c r="D305" s="106" t="s">
        <v>439</v>
      </c>
      <c r="E305" s="106">
        <v>34315547.14</v>
      </c>
      <c r="F305" s="106">
        <f>SUM(F306:F333)</f>
        <v>66324000</v>
      </c>
      <c r="G305" s="106">
        <f t="shared" si="4"/>
        <v>100639547.14</v>
      </c>
      <c r="H305" s="106"/>
    </row>
    <row r="306" spans="1:8">
      <c r="A306" s="105">
        <v>213</v>
      </c>
      <c r="B306" s="105" t="s">
        <v>151</v>
      </c>
      <c r="C306" s="105" t="s">
        <v>151</v>
      </c>
      <c r="D306" s="106" t="s">
        <v>440</v>
      </c>
      <c r="E306" s="106">
        <v>1597837</v>
      </c>
      <c r="F306" s="106"/>
      <c r="G306" s="106">
        <f t="shared" si="4"/>
        <v>1597837</v>
      </c>
      <c r="H306" s="106"/>
    </row>
    <row r="307" spans="1:8">
      <c r="A307" s="105">
        <v>213</v>
      </c>
      <c r="B307" s="105" t="s">
        <v>151</v>
      </c>
      <c r="C307" s="105" t="s">
        <v>154</v>
      </c>
      <c r="D307" s="106" t="s">
        <v>441</v>
      </c>
      <c r="E307" s="106">
        <v>4760225.57</v>
      </c>
      <c r="F307" s="106"/>
      <c r="G307" s="106">
        <f t="shared" si="4"/>
        <v>4760225.57</v>
      </c>
      <c r="H307" s="106"/>
    </row>
    <row r="308" spans="1:8">
      <c r="A308" s="105">
        <v>213</v>
      </c>
      <c r="B308" s="105" t="s">
        <v>151</v>
      </c>
      <c r="C308" s="105" t="s">
        <v>154</v>
      </c>
      <c r="D308" s="106" t="s">
        <v>442</v>
      </c>
      <c r="E308" s="106">
        <v>1739001</v>
      </c>
      <c r="F308" s="106"/>
      <c r="G308" s="106">
        <f t="shared" si="4"/>
        <v>1739001</v>
      </c>
      <c r="H308" s="106"/>
    </row>
    <row r="309" spans="1:8">
      <c r="A309" s="105">
        <v>213</v>
      </c>
      <c r="B309" s="105" t="s">
        <v>151</v>
      </c>
      <c r="C309" s="105" t="s">
        <v>154</v>
      </c>
      <c r="D309" s="106" t="s">
        <v>443</v>
      </c>
      <c r="E309" s="106">
        <v>8180993</v>
      </c>
      <c r="F309" s="106"/>
      <c r="G309" s="106">
        <f t="shared" si="4"/>
        <v>8180993</v>
      </c>
      <c r="H309" s="106"/>
    </row>
    <row r="310" spans="1:8">
      <c r="A310" s="105">
        <v>213</v>
      </c>
      <c r="B310" s="105" t="s">
        <v>151</v>
      </c>
      <c r="C310" s="105" t="s">
        <v>154</v>
      </c>
      <c r="D310" s="106" t="s">
        <v>444</v>
      </c>
      <c r="E310" s="106">
        <v>1305972.43</v>
      </c>
      <c r="F310" s="106"/>
      <c r="G310" s="106">
        <f t="shared" si="4"/>
        <v>1305972.43</v>
      </c>
      <c r="H310" s="106"/>
    </row>
    <row r="311" spans="1:8">
      <c r="A311" s="105">
        <v>213</v>
      </c>
      <c r="B311" s="105" t="s">
        <v>151</v>
      </c>
      <c r="C311" s="105" t="s">
        <v>154</v>
      </c>
      <c r="D311" s="106" t="s">
        <v>445</v>
      </c>
      <c r="E311" s="106">
        <v>3298896.14</v>
      </c>
      <c r="F311" s="106"/>
      <c r="G311" s="106">
        <f t="shared" si="4"/>
        <v>3298896.14</v>
      </c>
      <c r="H311" s="106"/>
    </row>
    <row r="312" spans="1:8">
      <c r="A312" s="105">
        <v>213</v>
      </c>
      <c r="B312" s="105" t="s">
        <v>151</v>
      </c>
      <c r="C312" s="105" t="s">
        <v>154</v>
      </c>
      <c r="D312" s="106" t="s">
        <v>446</v>
      </c>
      <c r="E312" s="106">
        <v>1394759</v>
      </c>
      <c r="F312" s="106"/>
      <c r="G312" s="106">
        <f t="shared" si="4"/>
        <v>1394759</v>
      </c>
      <c r="H312" s="106"/>
    </row>
    <row r="313" spans="1:8">
      <c r="A313" s="105">
        <v>213</v>
      </c>
      <c r="B313" s="105" t="s">
        <v>151</v>
      </c>
      <c r="C313" s="105" t="s">
        <v>154</v>
      </c>
      <c r="D313" s="106" t="s">
        <v>447</v>
      </c>
      <c r="E313" s="106">
        <v>685936</v>
      </c>
      <c r="F313" s="106"/>
      <c r="G313" s="106">
        <f t="shared" si="4"/>
        <v>685936</v>
      </c>
      <c r="H313" s="106"/>
    </row>
    <row r="314" spans="1:8">
      <c r="A314" s="105">
        <v>213</v>
      </c>
      <c r="B314" s="105" t="s">
        <v>151</v>
      </c>
      <c r="C314" s="105" t="s">
        <v>154</v>
      </c>
      <c r="D314" s="106" t="s">
        <v>448</v>
      </c>
      <c r="E314" s="106">
        <v>1922013</v>
      </c>
      <c r="F314" s="106">
        <v>190000</v>
      </c>
      <c r="G314" s="106">
        <f t="shared" si="4"/>
        <v>2112013</v>
      </c>
      <c r="H314" s="106"/>
    </row>
    <row r="315" spans="1:8">
      <c r="A315" s="105">
        <v>213</v>
      </c>
      <c r="B315" s="105" t="s">
        <v>151</v>
      </c>
      <c r="C315" s="105" t="s">
        <v>154</v>
      </c>
      <c r="D315" s="106" t="s">
        <v>449</v>
      </c>
      <c r="E315" s="106">
        <v>768670.57</v>
      </c>
      <c r="F315" s="106">
        <v>20000</v>
      </c>
      <c r="G315" s="106">
        <f t="shared" si="4"/>
        <v>788670.57</v>
      </c>
      <c r="H315" s="106"/>
    </row>
    <row r="316" spans="1:8">
      <c r="A316" s="105">
        <v>213</v>
      </c>
      <c r="B316" s="105" t="s">
        <v>151</v>
      </c>
      <c r="C316" s="105" t="s">
        <v>154</v>
      </c>
      <c r="D316" s="106" t="s">
        <v>450</v>
      </c>
      <c r="E316" s="106">
        <v>583739</v>
      </c>
      <c r="F316" s="106">
        <v>0</v>
      </c>
      <c r="G316" s="106">
        <f t="shared" si="4"/>
        <v>583739</v>
      </c>
      <c r="H316" s="106"/>
    </row>
    <row r="317" spans="1:8">
      <c r="A317" s="105">
        <v>213</v>
      </c>
      <c r="B317" s="105" t="s">
        <v>151</v>
      </c>
      <c r="C317" s="105" t="s">
        <v>154</v>
      </c>
      <c r="D317" s="106" t="s">
        <v>451</v>
      </c>
      <c r="E317" s="106">
        <v>18000</v>
      </c>
      <c r="F317" s="106">
        <v>0</v>
      </c>
      <c r="G317" s="106">
        <f t="shared" si="4"/>
        <v>18000</v>
      </c>
      <c r="H317" s="106"/>
    </row>
    <row r="318" spans="1:8">
      <c r="A318" s="105">
        <v>213</v>
      </c>
      <c r="B318" s="105" t="s">
        <v>151</v>
      </c>
      <c r="C318" s="105" t="s">
        <v>154</v>
      </c>
      <c r="D318" s="106" t="s">
        <v>452</v>
      </c>
      <c r="E318" s="106">
        <v>0</v>
      </c>
      <c r="F318" s="106">
        <v>400000</v>
      </c>
      <c r="G318" s="106">
        <f t="shared" si="4"/>
        <v>400000</v>
      </c>
      <c r="H318" s="106"/>
    </row>
    <row r="319" spans="1:8">
      <c r="A319" s="105">
        <v>213</v>
      </c>
      <c r="B319" s="105" t="s">
        <v>151</v>
      </c>
      <c r="C319" s="105" t="s">
        <v>154</v>
      </c>
      <c r="D319" s="106" t="s">
        <v>453</v>
      </c>
      <c r="E319" s="106">
        <v>8059504.43</v>
      </c>
      <c r="F319" s="106">
        <v>0</v>
      </c>
      <c r="G319" s="106">
        <f t="shared" si="4"/>
        <v>8059504.43</v>
      </c>
      <c r="H319" s="106"/>
    </row>
    <row r="320" spans="1:8">
      <c r="A320" s="105">
        <v>213</v>
      </c>
      <c r="B320" s="105" t="s">
        <v>151</v>
      </c>
      <c r="C320" s="105" t="s">
        <v>180</v>
      </c>
      <c r="D320" s="106" t="s">
        <v>454</v>
      </c>
      <c r="E320" s="106">
        <v>0</v>
      </c>
      <c r="F320" s="106">
        <f>1616000+10430000</f>
        <v>12046000</v>
      </c>
      <c r="G320" s="106">
        <f t="shared" si="4"/>
        <v>12046000</v>
      </c>
      <c r="H320" s="106"/>
    </row>
    <row r="321" spans="1:8">
      <c r="A321" s="105">
        <v>213</v>
      </c>
      <c r="B321" s="105" t="s">
        <v>151</v>
      </c>
      <c r="C321" s="105" t="s">
        <v>156</v>
      </c>
      <c r="D321" s="106" t="s">
        <v>455</v>
      </c>
      <c r="E321" s="106">
        <v>0</v>
      </c>
      <c r="F321" s="106">
        <f>1848000+170000</f>
        <v>2018000</v>
      </c>
      <c r="G321" s="106">
        <f t="shared" si="4"/>
        <v>2018000</v>
      </c>
      <c r="H321" s="106"/>
    </row>
    <row r="322" spans="1:8">
      <c r="A322" s="105">
        <v>213</v>
      </c>
      <c r="B322" s="105" t="s">
        <v>151</v>
      </c>
      <c r="C322" s="108" t="s">
        <v>456</v>
      </c>
      <c r="D322" s="107" t="s">
        <v>457</v>
      </c>
      <c r="E322" s="106">
        <v>0</v>
      </c>
      <c r="F322" s="106">
        <v>100000</v>
      </c>
      <c r="G322" s="106">
        <f t="shared" si="4"/>
        <v>100000</v>
      </c>
      <c r="H322" s="106"/>
    </row>
    <row r="323" spans="1:8">
      <c r="A323" s="105">
        <v>213</v>
      </c>
      <c r="B323" s="105" t="s">
        <v>151</v>
      </c>
      <c r="C323" s="105">
        <v>10</v>
      </c>
      <c r="D323" s="107" t="s">
        <v>458</v>
      </c>
      <c r="E323" s="106">
        <v>0</v>
      </c>
      <c r="F323" s="106">
        <v>320000</v>
      </c>
      <c r="G323" s="106">
        <f t="shared" si="4"/>
        <v>320000</v>
      </c>
      <c r="H323" s="106"/>
    </row>
    <row r="324" spans="1:8">
      <c r="A324" s="105">
        <v>213</v>
      </c>
      <c r="B324" s="105" t="s">
        <v>151</v>
      </c>
      <c r="C324" s="105" t="s">
        <v>344</v>
      </c>
      <c r="D324" s="106" t="s">
        <v>459</v>
      </c>
      <c r="E324" s="106">
        <v>0</v>
      </c>
      <c r="F324" s="106">
        <v>20000</v>
      </c>
      <c r="G324" s="106">
        <f t="shared" si="4"/>
        <v>20000</v>
      </c>
      <c r="H324" s="106"/>
    </row>
    <row r="325" spans="1:8">
      <c r="A325" s="105">
        <v>213</v>
      </c>
      <c r="B325" s="105" t="s">
        <v>151</v>
      </c>
      <c r="C325" s="105" t="s">
        <v>352</v>
      </c>
      <c r="D325" s="106" t="s">
        <v>460</v>
      </c>
      <c r="E325" s="106">
        <v>0</v>
      </c>
      <c r="F325" s="106">
        <v>4000000</v>
      </c>
      <c r="G325" s="106">
        <f t="shared" ref="G325:G388" si="5">SUM(E325:F325)</f>
        <v>4000000</v>
      </c>
      <c r="H325" s="106"/>
    </row>
    <row r="326" spans="1:8">
      <c r="A326" s="105">
        <v>213</v>
      </c>
      <c r="B326" s="105" t="s">
        <v>151</v>
      </c>
      <c r="C326" s="105" t="s">
        <v>461</v>
      </c>
      <c r="D326" s="106" t="s">
        <v>462</v>
      </c>
      <c r="E326" s="106">
        <v>0</v>
      </c>
      <c r="F326" s="106">
        <f>4000000+2750000+350000+300000+13080000</f>
        <v>20480000</v>
      </c>
      <c r="G326" s="106">
        <f t="shared" si="5"/>
        <v>20480000</v>
      </c>
      <c r="H326" s="106"/>
    </row>
    <row r="327" spans="1:8">
      <c r="A327" s="105">
        <v>213</v>
      </c>
      <c r="B327" s="105" t="s">
        <v>151</v>
      </c>
      <c r="C327" s="105" t="s">
        <v>463</v>
      </c>
      <c r="D327" s="106" t="s">
        <v>464</v>
      </c>
      <c r="E327" s="106">
        <v>0</v>
      </c>
      <c r="F327" s="106">
        <f>11770000+3250000</f>
        <v>15020000</v>
      </c>
      <c r="G327" s="106">
        <f t="shared" si="5"/>
        <v>15020000</v>
      </c>
      <c r="H327" s="106"/>
    </row>
    <row r="328" spans="1:8">
      <c r="A328" s="105">
        <v>213</v>
      </c>
      <c r="B328" s="105" t="s">
        <v>151</v>
      </c>
      <c r="C328" s="105" t="s">
        <v>355</v>
      </c>
      <c r="D328" s="106" t="s">
        <v>465</v>
      </c>
      <c r="E328" s="106">
        <v>0</v>
      </c>
      <c r="F328" s="106">
        <f>1200000</f>
        <v>1200000</v>
      </c>
      <c r="G328" s="106">
        <f t="shared" si="5"/>
        <v>1200000</v>
      </c>
      <c r="H328" s="106"/>
    </row>
    <row r="329" spans="1:8">
      <c r="A329" s="105">
        <v>213</v>
      </c>
      <c r="B329" s="105" t="s">
        <v>151</v>
      </c>
      <c r="C329" s="105" t="s">
        <v>207</v>
      </c>
      <c r="D329" s="106" t="s">
        <v>466</v>
      </c>
      <c r="E329" s="106">
        <v>0</v>
      </c>
      <c r="F329" s="106">
        <v>0</v>
      </c>
      <c r="G329" s="106">
        <f t="shared" si="5"/>
        <v>0</v>
      </c>
      <c r="H329" s="106"/>
    </row>
    <row r="330" spans="1:8">
      <c r="A330" s="105">
        <v>213</v>
      </c>
      <c r="B330" s="105" t="s">
        <v>151</v>
      </c>
      <c r="C330" s="105" t="s">
        <v>467</v>
      </c>
      <c r="D330" s="106" t="s">
        <v>468</v>
      </c>
      <c r="E330" s="106">
        <v>0</v>
      </c>
      <c r="F330" s="106">
        <f>1440000+610000</f>
        <v>2050000</v>
      </c>
      <c r="G330" s="106">
        <f t="shared" si="5"/>
        <v>2050000</v>
      </c>
      <c r="H330" s="106"/>
    </row>
    <row r="331" spans="1:8">
      <c r="A331" s="105">
        <v>213</v>
      </c>
      <c r="B331" s="105" t="s">
        <v>151</v>
      </c>
      <c r="C331" s="105" t="s">
        <v>469</v>
      </c>
      <c r="D331" s="106" t="s">
        <v>470</v>
      </c>
      <c r="E331" s="106">
        <v>0</v>
      </c>
      <c r="F331" s="106">
        <v>0</v>
      </c>
      <c r="G331" s="106">
        <f t="shared" si="5"/>
        <v>0</v>
      </c>
      <c r="H331" s="106"/>
    </row>
    <row r="332" spans="1:8">
      <c r="A332" s="105">
        <v>213</v>
      </c>
      <c r="B332" s="105" t="s">
        <v>151</v>
      </c>
      <c r="C332" s="105" t="s">
        <v>471</v>
      </c>
      <c r="D332" s="106" t="s">
        <v>472</v>
      </c>
      <c r="E332" s="106">
        <v>0</v>
      </c>
      <c r="F332" s="106">
        <v>0</v>
      </c>
      <c r="G332" s="106">
        <f t="shared" si="5"/>
        <v>0</v>
      </c>
      <c r="H332" s="106"/>
    </row>
    <row r="333" spans="1:8">
      <c r="A333" s="105">
        <v>213</v>
      </c>
      <c r="B333" s="105" t="s">
        <v>151</v>
      </c>
      <c r="C333" s="105" t="s">
        <v>169</v>
      </c>
      <c r="D333" s="106" t="s">
        <v>473</v>
      </c>
      <c r="E333" s="106">
        <v>0</v>
      </c>
      <c r="F333" s="107">
        <f>6150000+190000+1617000+503000</f>
        <v>8460000</v>
      </c>
      <c r="G333" s="106">
        <f t="shared" si="5"/>
        <v>8460000</v>
      </c>
      <c r="H333" s="106"/>
    </row>
    <row r="334" spans="1:8">
      <c r="A334" s="105">
        <v>213</v>
      </c>
      <c r="B334" s="105" t="s">
        <v>158</v>
      </c>
      <c r="C334" s="105"/>
      <c r="D334" s="106" t="s">
        <v>474</v>
      </c>
      <c r="E334" s="106">
        <v>15680984.71</v>
      </c>
      <c r="F334" s="106">
        <f>SUM(F335:F343)</f>
        <v>24670000</v>
      </c>
      <c r="G334" s="106">
        <f t="shared" si="5"/>
        <v>40350984.71</v>
      </c>
      <c r="H334" s="106"/>
    </row>
    <row r="335" spans="1:8">
      <c r="A335" s="105">
        <v>213</v>
      </c>
      <c r="B335" s="105" t="s">
        <v>158</v>
      </c>
      <c r="C335" s="105" t="s">
        <v>151</v>
      </c>
      <c r="D335" s="106" t="s">
        <v>153</v>
      </c>
      <c r="E335" s="106">
        <v>1212611</v>
      </c>
      <c r="F335" s="106"/>
      <c r="G335" s="106">
        <f t="shared" si="5"/>
        <v>1212611</v>
      </c>
      <c r="H335" s="106"/>
    </row>
    <row r="336" spans="1:8">
      <c r="A336" s="105">
        <v>213</v>
      </c>
      <c r="B336" s="105" t="s">
        <v>158</v>
      </c>
      <c r="C336" s="105" t="s">
        <v>154</v>
      </c>
      <c r="D336" s="106" t="s">
        <v>475</v>
      </c>
      <c r="E336" s="106">
        <v>8139386.71</v>
      </c>
      <c r="F336" s="106"/>
      <c r="G336" s="106">
        <f t="shared" si="5"/>
        <v>8139386.71</v>
      </c>
      <c r="H336" s="106"/>
    </row>
    <row r="337" spans="1:8">
      <c r="A337" s="105">
        <v>213</v>
      </c>
      <c r="B337" s="105" t="s">
        <v>158</v>
      </c>
      <c r="C337" s="105" t="s">
        <v>154</v>
      </c>
      <c r="D337" s="106" t="s">
        <v>476</v>
      </c>
      <c r="E337" s="106">
        <v>6328987</v>
      </c>
      <c r="F337" s="106"/>
      <c r="G337" s="106">
        <f t="shared" si="5"/>
        <v>6328987</v>
      </c>
      <c r="H337" s="106"/>
    </row>
    <row r="338" spans="1:8">
      <c r="A338" s="105">
        <v>213</v>
      </c>
      <c r="B338" s="105" t="s">
        <v>158</v>
      </c>
      <c r="C338" s="105" t="s">
        <v>161</v>
      </c>
      <c r="D338" s="106" t="s">
        <v>477</v>
      </c>
      <c r="E338" s="106">
        <v>0</v>
      </c>
      <c r="F338" s="106">
        <f>4000000+11565000+2400000</f>
        <v>17965000</v>
      </c>
      <c r="G338" s="106">
        <f t="shared" si="5"/>
        <v>17965000</v>
      </c>
      <c r="H338" s="106"/>
    </row>
    <row r="339" spans="1:8">
      <c r="A339" s="105">
        <v>213</v>
      </c>
      <c r="B339" s="105" t="s">
        <v>158</v>
      </c>
      <c r="C339" s="105" t="s">
        <v>178</v>
      </c>
      <c r="D339" s="106" t="s">
        <v>478</v>
      </c>
      <c r="E339" s="106">
        <v>0</v>
      </c>
      <c r="F339" s="106">
        <v>2667000</v>
      </c>
      <c r="G339" s="106">
        <f t="shared" si="5"/>
        <v>2667000</v>
      </c>
      <c r="H339" s="106"/>
    </row>
    <row r="340" spans="1:8">
      <c r="A340" s="105">
        <v>213</v>
      </c>
      <c r="B340" s="105" t="s">
        <v>158</v>
      </c>
      <c r="C340" s="105" t="s">
        <v>276</v>
      </c>
      <c r="D340" s="106" t="s">
        <v>479</v>
      </c>
      <c r="E340" s="106">
        <v>0</v>
      </c>
      <c r="F340" s="106">
        <f>2590000+484000</f>
        <v>3074000</v>
      </c>
      <c r="G340" s="106">
        <f t="shared" si="5"/>
        <v>3074000</v>
      </c>
      <c r="H340" s="106"/>
    </row>
    <row r="341" spans="1:8">
      <c r="A341" s="105">
        <v>213</v>
      </c>
      <c r="B341" s="105" t="s">
        <v>158</v>
      </c>
      <c r="C341" s="105" t="s">
        <v>194</v>
      </c>
      <c r="D341" s="106" t="s">
        <v>480</v>
      </c>
      <c r="E341" s="106">
        <v>0</v>
      </c>
      <c r="F341" s="106">
        <v>84000</v>
      </c>
      <c r="G341" s="106">
        <f t="shared" si="5"/>
        <v>84000</v>
      </c>
      <c r="H341" s="106"/>
    </row>
    <row r="342" spans="1:8">
      <c r="A342" s="105">
        <v>213</v>
      </c>
      <c r="B342" s="105" t="s">
        <v>158</v>
      </c>
      <c r="C342" s="105" t="s">
        <v>217</v>
      </c>
      <c r="D342" s="106" t="s">
        <v>481</v>
      </c>
      <c r="E342" s="106">
        <v>0</v>
      </c>
      <c r="F342" s="106"/>
      <c r="G342" s="106">
        <f t="shared" si="5"/>
        <v>0</v>
      </c>
      <c r="H342" s="106"/>
    </row>
    <row r="343" spans="1:8">
      <c r="A343" s="105">
        <v>213</v>
      </c>
      <c r="B343" s="105" t="s">
        <v>158</v>
      </c>
      <c r="C343" s="105" t="s">
        <v>482</v>
      </c>
      <c r="D343" s="107" t="s">
        <v>483</v>
      </c>
      <c r="E343" s="106">
        <v>0</v>
      </c>
      <c r="F343" s="106">
        <f>405000+100000+375000</f>
        <v>880000</v>
      </c>
      <c r="G343" s="106">
        <f t="shared" si="5"/>
        <v>880000</v>
      </c>
      <c r="H343" s="106"/>
    </row>
    <row r="344" spans="1:8">
      <c r="A344" s="105">
        <v>213</v>
      </c>
      <c r="B344" s="105" t="s">
        <v>163</v>
      </c>
      <c r="C344" s="105"/>
      <c r="D344" s="106" t="s">
        <v>484</v>
      </c>
      <c r="E344" s="106">
        <v>20408929</v>
      </c>
      <c r="F344" s="106">
        <v>38600000</v>
      </c>
      <c r="G344" s="106">
        <f t="shared" si="5"/>
        <v>59008929</v>
      </c>
      <c r="H344" s="106"/>
    </row>
    <row r="345" spans="1:8">
      <c r="A345" s="105">
        <v>213</v>
      </c>
      <c r="B345" s="105" t="s">
        <v>163</v>
      </c>
      <c r="C345" s="105" t="s">
        <v>151</v>
      </c>
      <c r="D345" s="106" t="s">
        <v>153</v>
      </c>
      <c r="E345" s="106">
        <v>1083479</v>
      </c>
      <c r="F345" s="106"/>
      <c r="G345" s="106">
        <f t="shared" si="5"/>
        <v>1083479</v>
      </c>
      <c r="H345" s="106"/>
    </row>
    <row r="346" spans="1:8">
      <c r="A346" s="105">
        <v>213</v>
      </c>
      <c r="B346" s="105" t="s">
        <v>163</v>
      </c>
      <c r="C346" s="105" t="s">
        <v>161</v>
      </c>
      <c r="D346" s="106" t="s">
        <v>485</v>
      </c>
      <c r="E346" s="106">
        <v>0</v>
      </c>
      <c r="F346" s="106">
        <v>2000000</v>
      </c>
      <c r="G346" s="106">
        <f t="shared" si="5"/>
        <v>2000000</v>
      </c>
      <c r="H346" s="106"/>
    </row>
    <row r="347" spans="1:8">
      <c r="A347" s="105">
        <v>213</v>
      </c>
      <c r="B347" s="105" t="s">
        <v>163</v>
      </c>
      <c r="C347" s="105" t="s">
        <v>180</v>
      </c>
      <c r="D347" s="106" t="s">
        <v>486</v>
      </c>
      <c r="E347" s="106">
        <v>0</v>
      </c>
      <c r="F347" s="106">
        <v>0</v>
      </c>
      <c r="G347" s="106">
        <f t="shared" si="5"/>
        <v>0</v>
      </c>
      <c r="H347" s="106"/>
    </row>
    <row r="348" spans="1:8">
      <c r="A348" s="105">
        <v>213</v>
      </c>
      <c r="B348" s="105" t="s">
        <v>163</v>
      </c>
      <c r="C348" s="105" t="s">
        <v>188</v>
      </c>
      <c r="D348" s="106" t="s">
        <v>487</v>
      </c>
      <c r="E348" s="106">
        <v>0</v>
      </c>
      <c r="F348" s="106">
        <v>0</v>
      </c>
      <c r="G348" s="106">
        <f t="shared" si="5"/>
        <v>0</v>
      </c>
      <c r="H348" s="106"/>
    </row>
    <row r="349" spans="1:8">
      <c r="A349" s="105">
        <v>213</v>
      </c>
      <c r="B349" s="105" t="s">
        <v>163</v>
      </c>
      <c r="C349" s="105" t="s">
        <v>405</v>
      </c>
      <c r="D349" s="106" t="s">
        <v>488</v>
      </c>
      <c r="E349" s="106">
        <v>0</v>
      </c>
      <c r="F349" s="106">
        <v>600000</v>
      </c>
      <c r="G349" s="106">
        <f t="shared" si="5"/>
        <v>600000</v>
      </c>
      <c r="H349" s="106"/>
    </row>
    <row r="350" spans="1:8">
      <c r="A350" s="105">
        <v>213</v>
      </c>
      <c r="B350" s="105" t="s">
        <v>163</v>
      </c>
      <c r="C350" s="105" t="s">
        <v>385</v>
      </c>
      <c r="D350" s="106" t="s">
        <v>489</v>
      </c>
      <c r="E350" s="106">
        <v>0</v>
      </c>
      <c r="F350" s="106">
        <v>35000000</v>
      </c>
      <c r="G350" s="106">
        <f t="shared" si="5"/>
        <v>35000000</v>
      </c>
      <c r="H350" s="106"/>
    </row>
    <row r="351" spans="1:8">
      <c r="A351" s="105">
        <v>213</v>
      </c>
      <c r="B351" s="105" t="s">
        <v>163</v>
      </c>
      <c r="C351" s="105">
        <v>21</v>
      </c>
      <c r="D351" s="106" t="s">
        <v>490</v>
      </c>
      <c r="E351" s="106">
        <v>0</v>
      </c>
      <c r="F351" s="106">
        <v>0</v>
      </c>
      <c r="G351" s="106">
        <f t="shared" si="5"/>
        <v>0</v>
      </c>
      <c r="H351" s="106"/>
    </row>
    <row r="352" spans="1:8">
      <c r="A352" s="105">
        <v>213</v>
      </c>
      <c r="B352" s="105" t="s">
        <v>163</v>
      </c>
      <c r="C352" s="105" t="s">
        <v>169</v>
      </c>
      <c r="D352" s="106" t="s">
        <v>491</v>
      </c>
      <c r="E352" s="106">
        <v>19325450</v>
      </c>
      <c r="F352" s="106">
        <v>1000000</v>
      </c>
      <c r="G352" s="106">
        <f t="shared" si="5"/>
        <v>20325450</v>
      </c>
      <c r="H352" s="106"/>
    </row>
    <row r="353" spans="1:8">
      <c r="A353" s="105">
        <v>213</v>
      </c>
      <c r="B353" s="105" t="s">
        <v>163</v>
      </c>
      <c r="C353" s="105" t="s">
        <v>169</v>
      </c>
      <c r="D353" s="106" t="s">
        <v>492</v>
      </c>
      <c r="E353" s="106">
        <v>0</v>
      </c>
      <c r="F353" s="106"/>
      <c r="G353" s="106">
        <f t="shared" si="5"/>
        <v>0</v>
      </c>
      <c r="H353" s="106"/>
    </row>
    <row r="354" spans="1:8">
      <c r="A354" s="105">
        <v>213</v>
      </c>
      <c r="B354" s="105" t="s">
        <v>161</v>
      </c>
      <c r="C354" s="105"/>
      <c r="D354" s="106" t="s">
        <v>493</v>
      </c>
      <c r="E354" s="106">
        <v>2805484</v>
      </c>
      <c r="F354" s="106">
        <v>140160000</v>
      </c>
      <c r="G354" s="106">
        <f t="shared" si="5"/>
        <v>142965484</v>
      </c>
      <c r="H354" s="106"/>
    </row>
    <row r="355" spans="1:8">
      <c r="A355" s="105">
        <v>213</v>
      </c>
      <c r="B355" s="105" t="s">
        <v>161</v>
      </c>
      <c r="C355" s="105" t="s">
        <v>151</v>
      </c>
      <c r="D355" s="106" t="s">
        <v>153</v>
      </c>
      <c r="E355" s="106">
        <v>2805484</v>
      </c>
      <c r="F355" s="106"/>
      <c r="G355" s="106">
        <f t="shared" si="5"/>
        <v>2805484</v>
      </c>
      <c r="H355" s="106"/>
    </row>
    <row r="356" spans="1:8">
      <c r="A356" s="105">
        <v>213</v>
      </c>
      <c r="B356" s="105" t="s">
        <v>161</v>
      </c>
      <c r="C356" s="105" t="s">
        <v>154</v>
      </c>
      <c r="D356" s="106" t="s">
        <v>494</v>
      </c>
      <c r="E356" s="106">
        <v>0</v>
      </c>
      <c r="F356" s="106">
        <v>3600000</v>
      </c>
      <c r="G356" s="106">
        <f t="shared" si="5"/>
        <v>3600000</v>
      </c>
      <c r="H356" s="106"/>
    </row>
    <row r="357" spans="1:8">
      <c r="A357" s="105">
        <v>213</v>
      </c>
      <c r="B357" s="105" t="s">
        <v>161</v>
      </c>
      <c r="C357" s="105" t="s">
        <v>161</v>
      </c>
      <c r="D357" s="106" t="s">
        <v>495</v>
      </c>
      <c r="E357" s="106">
        <v>0</v>
      </c>
      <c r="F357" s="106">
        <v>114900000</v>
      </c>
      <c r="G357" s="106">
        <f t="shared" si="5"/>
        <v>114900000</v>
      </c>
      <c r="H357" s="106"/>
    </row>
    <row r="358" spans="1:8">
      <c r="A358" s="105">
        <v>213</v>
      </c>
      <c r="B358" s="105" t="s">
        <v>161</v>
      </c>
      <c r="C358" s="105" t="s">
        <v>180</v>
      </c>
      <c r="D358" s="106" t="s">
        <v>496</v>
      </c>
      <c r="E358" s="106">
        <v>0</v>
      </c>
      <c r="F358" s="106">
        <v>0</v>
      </c>
      <c r="G358" s="106">
        <f t="shared" si="5"/>
        <v>0</v>
      </c>
      <c r="H358" s="106"/>
    </row>
    <row r="359" spans="1:8">
      <c r="A359" s="105">
        <v>213</v>
      </c>
      <c r="B359" s="105" t="s">
        <v>161</v>
      </c>
      <c r="C359" s="105" t="s">
        <v>178</v>
      </c>
      <c r="D359" s="106" t="s">
        <v>497</v>
      </c>
      <c r="E359" s="106">
        <v>0</v>
      </c>
      <c r="F359" s="106">
        <v>0</v>
      </c>
      <c r="G359" s="106">
        <f t="shared" si="5"/>
        <v>0</v>
      </c>
      <c r="H359" s="106"/>
    </row>
    <row r="360" spans="1:8">
      <c r="A360" s="105">
        <v>214</v>
      </c>
      <c r="B360" s="105" t="s">
        <v>161</v>
      </c>
      <c r="C360" s="105" t="s">
        <v>156</v>
      </c>
      <c r="D360" s="106" t="s">
        <v>498</v>
      </c>
      <c r="E360" s="106">
        <v>0</v>
      </c>
      <c r="F360" s="106">
        <v>14000000</v>
      </c>
      <c r="G360" s="106">
        <f t="shared" si="5"/>
        <v>14000000</v>
      </c>
      <c r="H360" s="106"/>
    </row>
    <row r="361" spans="1:8">
      <c r="A361" s="105">
        <v>213</v>
      </c>
      <c r="B361" s="105" t="s">
        <v>161</v>
      </c>
      <c r="C361" s="105" t="s">
        <v>182</v>
      </c>
      <c r="D361" s="106" t="s">
        <v>499</v>
      </c>
      <c r="E361" s="106">
        <v>0</v>
      </c>
      <c r="F361" s="106">
        <v>0</v>
      </c>
      <c r="G361" s="106">
        <f t="shared" si="5"/>
        <v>0</v>
      </c>
      <c r="H361" s="106"/>
    </row>
    <row r="362" spans="1:8">
      <c r="A362" s="105">
        <v>213</v>
      </c>
      <c r="B362" s="105" t="s">
        <v>161</v>
      </c>
      <c r="C362" s="105" t="s">
        <v>169</v>
      </c>
      <c r="D362" s="106" t="s">
        <v>500</v>
      </c>
      <c r="E362" s="106">
        <v>0</v>
      </c>
      <c r="F362" s="106">
        <v>7660000</v>
      </c>
      <c r="G362" s="106">
        <f t="shared" si="5"/>
        <v>7660000</v>
      </c>
      <c r="H362" s="106"/>
    </row>
    <row r="363" spans="1:8">
      <c r="A363" s="105">
        <v>213</v>
      </c>
      <c r="B363" s="105" t="s">
        <v>180</v>
      </c>
      <c r="C363" s="105"/>
      <c r="D363" s="106" t="s">
        <v>501</v>
      </c>
      <c r="E363" s="106">
        <v>0</v>
      </c>
      <c r="F363" s="106">
        <v>500000</v>
      </c>
      <c r="G363" s="106">
        <f t="shared" si="5"/>
        <v>500000</v>
      </c>
      <c r="H363" s="106"/>
    </row>
    <row r="364" spans="1:8">
      <c r="A364" s="105">
        <v>213</v>
      </c>
      <c r="B364" s="105" t="s">
        <v>180</v>
      </c>
      <c r="C364" s="105" t="s">
        <v>158</v>
      </c>
      <c r="D364" s="106" t="s">
        <v>502</v>
      </c>
      <c r="E364" s="106">
        <v>0</v>
      </c>
      <c r="F364" s="106">
        <v>290000</v>
      </c>
      <c r="G364" s="106">
        <f t="shared" si="5"/>
        <v>290000</v>
      </c>
      <c r="H364" s="106"/>
    </row>
    <row r="365" spans="1:8">
      <c r="A365" s="105">
        <v>213</v>
      </c>
      <c r="B365" s="105" t="s">
        <v>180</v>
      </c>
      <c r="C365" s="105" t="s">
        <v>163</v>
      </c>
      <c r="D365" s="106" t="s">
        <v>503</v>
      </c>
      <c r="E365" s="106">
        <v>0</v>
      </c>
      <c r="F365" s="106">
        <v>210000</v>
      </c>
      <c r="G365" s="106">
        <f t="shared" si="5"/>
        <v>210000</v>
      </c>
      <c r="H365" s="106"/>
    </row>
    <row r="366" spans="1:8">
      <c r="A366" s="105">
        <v>213</v>
      </c>
      <c r="B366" s="105" t="s">
        <v>178</v>
      </c>
      <c r="C366" s="105"/>
      <c r="D366" s="106" t="s">
        <v>504</v>
      </c>
      <c r="E366" s="106">
        <v>13101000</v>
      </c>
      <c r="F366" s="106">
        <v>400000</v>
      </c>
      <c r="G366" s="106">
        <f t="shared" si="5"/>
        <v>13501000</v>
      </c>
      <c r="H366" s="106"/>
    </row>
    <row r="367" spans="1:8">
      <c r="A367" s="105">
        <v>213</v>
      </c>
      <c r="B367" s="105" t="s">
        <v>178</v>
      </c>
      <c r="C367" s="105" t="s">
        <v>151</v>
      </c>
      <c r="D367" s="106" t="s">
        <v>505</v>
      </c>
      <c r="E367" s="106">
        <v>0</v>
      </c>
      <c r="F367" s="106"/>
      <c r="G367" s="106">
        <f t="shared" si="5"/>
        <v>0</v>
      </c>
      <c r="H367" s="106"/>
    </row>
    <row r="368" spans="1:8">
      <c r="A368" s="105">
        <v>213</v>
      </c>
      <c r="B368" s="105" t="s">
        <v>178</v>
      </c>
      <c r="C368" s="105" t="s">
        <v>154</v>
      </c>
      <c r="D368" s="106" t="s">
        <v>506</v>
      </c>
      <c r="E368" s="106">
        <v>0</v>
      </c>
      <c r="F368" s="106"/>
      <c r="G368" s="106">
        <f t="shared" si="5"/>
        <v>0</v>
      </c>
      <c r="H368" s="106"/>
    </row>
    <row r="369" spans="1:8">
      <c r="A369" s="105">
        <v>213</v>
      </c>
      <c r="B369" s="105" t="s">
        <v>178</v>
      </c>
      <c r="C369" s="105" t="s">
        <v>161</v>
      </c>
      <c r="D369" s="106" t="s">
        <v>507</v>
      </c>
      <c r="E369" s="106">
        <v>13101000</v>
      </c>
      <c r="F369" s="106"/>
      <c r="G369" s="106">
        <f t="shared" si="5"/>
        <v>13101000</v>
      </c>
      <c r="H369" s="106"/>
    </row>
    <row r="370" spans="1:8">
      <c r="A370" s="105">
        <v>213</v>
      </c>
      <c r="B370" s="105" t="s">
        <v>178</v>
      </c>
      <c r="C370" s="105" t="s">
        <v>180</v>
      </c>
      <c r="D370" s="106" t="s">
        <v>508</v>
      </c>
      <c r="E370" s="106">
        <v>0</v>
      </c>
      <c r="F370" s="106"/>
      <c r="G370" s="106">
        <f t="shared" si="5"/>
        <v>0</v>
      </c>
      <c r="H370" s="106"/>
    </row>
    <row r="371" spans="1:8">
      <c r="A371" s="105">
        <v>213</v>
      </c>
      <c r="B371" s="105" t="s">
        <v>178</v>
      </c>
      <c r="C371" s="105" t="s">
        <v>178</v>
      </c>
      <c r="D371" s="106" t="s">
        <v>509</v>
      </c>
      <c r="E371" s="106">
        <v>0</v>
      </c>
      <c r="F371" s="106">
        <v>400000</v>
      </c>
      <c r="G371" s="106">
        <f t="shared" si="5"/>
        <v>400000</v>
      </c>
      <c r="H371" s="106"/>
    </row>
    <row r="372" spans="1:8">
      <c r="A372" s="105">
        <v>213</v>
      </c>
      <c r="B372" s="105" t="s">
        <v>156</v>
      </c>
      <c r="C372" s="105"/>
      <c r="D372" s="106" t="s">
        <v>510</v>
      </c>
      <c r="E372" s="106">
        <v>0</v>
      </c>
      <c r="F372" s="106">
        <v>27150000</v>
      </c>
      <c r="G372" s="106">
        <f t="shared" si="5"/>
        <v>27150000</v>
      </c>
      <c r="H372" s="106"/>
    </row>
    <row r="373" spans="1:8">
      <c r="A373" s="105">
        <v>213</v>
      </c>
      <c r="B373" s="105" t="s">
        <v>156</v>
      </c>
      <c r="C373" s="105" t="s">
        <v>151</v>
      </c>
      <c r="D373" s="106" t="s">
        <v>511</v>
      </c>
      <c r="E373" s="106">
        <v>0</v>
      </c>
      <c r="F373" s="106"/>
      <c r="G373" s="106">
        <f t="shared" si="5"/>
        <v>0</v>
      </c>
      <c r="H373" s="106"/>
    </row>
    <row r="374" spans="1:8">
      <c r="A374" s="105">
        <v>213</v>
      </c>
      <c r="B374" s="105" t="s">
        <v>156</v>
      </c>
      <c r="C374" s="105" t="s">
        <v>163</v>
      </c>
      <c r="D374" s="106" t="s">
        <v>512</v>
      </c>
      <c r="E374" s="106">
        <v>0</v>
      </c>
      <c r="F374" s="106"/>
      <c r="G374" s="106">
        <f t="shared" si="5"/>
        <v>0</v>
      </c>
      <c r="H374" s="106"/>
    </row>
    <row r="375" spans="1:8">
      <c r="A375" s="105">
        <v>213</v>
      </c>
      <c r="B375" s="105" t="s">
        <v>156</v>
      </c>
      <c r="C375" s="105" t="s">
        <v>154</v>
      </c>
      <c r="D375" s="106" t="s">
        <v>513</v>
      </c>
      <c r="E375" s="106">
        <v>0</v>
      </c>
      <c r="F375" s="106">
        <f>1180000+18470000</f>
        <v>19650000</v>
      </c>
      <c r="G375" s="106">
        <f t="shared" si="5"/>
        <v>19650000</v>
      </c>
      <c r="H375" s="106"/>
    </row>
    <row r="376" spans="1:8">
      <c r="A376" s="105">
        <v>213</v>
      </c>
      <c r="B376" s="105" t="s">
        <v>156</v>
      </c>
      <c r="C376" s="105" t="s">
        <v>161</v>
      </c>
      <c r="D376" s="106" t="s">
        <v>514</v>
      </c>
      <c r="E376" s="106">
        <v>0</v>
      </c>
      <c r="F376" s="106">
        <v>7000000</v>
      </c>
      <c r="G376" s="106">
        <f t="shared" si="5"/>
        <v>7000000</v>
      </c>
      <c r="H376" s="106"/>
    </row>
    <row r="377" spans="1:8">
      <c r="A377" s="105">
        <v>213</v>
      </c>
      <c r="B377" s="105" t="s">
        <v>156</v>
      </c>
      <c r="C377" s="105" t="s">
        <v>169</v>
      </c>
      <c r="D377" s="106" t="s">
        <v>515</v>
      </c>
      <c r="E377" s="106">
        <v>0</v>
      </c>
      <c r="F377" s="106">
        <v>500000</v>
      </c>
      <c r="G377" s="106">
        <f t="shared" si="5"/>
        <v>500000</v>
      </c>
      <c r="H377" s="106"/>
    </row>
    <row r="378" spans="1:8">
      <c r="A378" s="105">
        <v>213</v>
      </c>
      <c r="B378" s="105" t="s">
        <v>169</v>
      </c>
      <c r="C378" s="105"/>
      <c r="D378" s="106" t="s">
        <v>516</v>
      </c>
      <c r="E378" s="106">
        <v>0</v>
      </c>
      <c r="F378" s="106">
        <v>15000000</v>
      </c>
      <c r="G378" s="106">
        <f t="shared" si="5"/>
        <v>15000000</v>
      </c>
      <c r="H378" s="106"/>
    </row>
    <row r="379" spans="1:8">
      <c r="A379" s="105">
        <v>213</v>
      </c>
      <c r="B379" s="105" t="s">
        <v>169</v>
      </c>
      <c r="C379" s="105" t="s">
        <v>169</v>
      </c>
      <c r="D379" s="106" t="s">
        <v>517</v>
      </c>
      <c r="E379" s="106">
        <v>0</v>
      </c>
      <c r="F379" s="106">
        <v>15000000</v>
      </c>
      <c r="G379" s="106">
        <f t="shared" si="5"/>
        <v>15000000</v>
      </c>
      <c r="H379" s="106"/>
    </row>
    <row r="380" spans="1:8">
      <c r="A380" s="105">
        <v>214</v>
      </c>
      <c r="B380" s="105"/>
      <c r="C380" s="105"/>
      <c r="D380" s="106" t="s">
        <v>128</v>
      </c>
      <c r="E380" s="106">
        <v>7500015</v>
      </c>
      <c r="F380" s="106">
        <f>1800000+3320000</f>
        <v>5120000</v>
      </c>
      <c r="G380" s="106">
        <f t="shared" si="5"/>
        <v>12620015</v>
      </c>
      <c r="H380" s="106"/>
    </row>
    <row r="381" spans="1:8">
      <c r="A381" s="105">
        <v>214</v>
      </c>
      <c r="B381" s="105" t="s">
        <v>151</v>
      </c>
      <c r="C381" s="105"/>
      <c r="D381" s="106" t="s">
        <v>518</v>
      </c>
      <c r="E381" s="106">
        <v>7500015</v>
      </c>
      <c r="F381" s="106">
        <v>400000</v>
      </c>
      <c r="G381" s="106">
        <f t="shared" si="5"/>
        <v>7900015</v>
      </c>
      <c r="H381" s="106"/>
    </row>
    <row r="382" spans="1:8">
      <c r="A382" s="105">
        <v>214</v>
      </c>
      <c r="B382" s="105" t="s">
        <v>151</v>
      </c>
      <c r="C382" s="105" t="s">
        <v>151</v>
      </c>
      <c r="D382" s="106" t="s">
        <v>519</v>
      </c>
      <c r="E382" s="106">
        <v>1095137</v>
      </c>
      <c r="F382" s="106"/>
      <c r="G382" s="106">
        <f t="shared" si="5"/>
        <v>1095137</v>
      </c>
      <c r="H382" s="106"/>
    </row>
    <row r="383" spans="1:8">
      <c r="A383" s="105">
        <v>214</v>
      </c>
      <c r="B383" s="105" t="s">
        <v>151</v>
      </c>
      <c r="C383" s="105" t="s">
        <v>154</v>
      </c>
      <c r="D383" s="106" t="s">
        <v>520</v>
      </c>
      <c r="E383" s="106">
        <v>0</v>
      </c>
      <c r="F383" s="106"/>
      <c r="G383" s="106">
        <f t="shared" si="5"/>
        <v>0</v>
      </c>
      <c r="H383" s="106"/>
    </row>
    <row r="384" spans="1:8">
      <c r="A384" s="105">
        <v>214</v>
      </c>
      <c r="B384" s="105" t="s">
        <v>151</v>
      </c>
      <c r="C384" s="105" t="s">
        <v>180</v>
      </c>
      <c r="D384" s="106" t="s">
        <v>521</v>
      </c>
      <c r="E384" s="106">
        <v>6404878</v>
      </c>
      <c r="F384" s="106">
        <v>400000</v>
      </c>
      <c r="G384" s="106">
        <f t="shared" si="5"/>
        <v>6804878</v>
      </c>
      <c r="H384" s="106"/>
    </row>
    <row r="385" spans="1:8">
      <c r="A385" s="105">
        <v>214</v>
      </c>
      <c r="B385" s="105" t="s">
        <v>151</v>
      </c>
      <c r="C385" s="105" t="s">
        <v>240</v>
      </c>
      <c r="D385" s="106" t="s">
        <v>522</v>
      </c>
      <c r="E385" s="106">
        <v>0</v>
      </c>
      <c r="F385" s="106"/>
      <c r="G385" s="106">
        <f t="shared" si="5"/>
        <v>0</v>
      </c>
      <c r="H385" s="106"/>
    </row>
    <row r="386" spans="1:8">
      <c r="A386" s="105">
        <v>214</v>
      </c>
      <c r="B386" s="105" t="s">
        <v>154</v>
      </c>
      <c r="C386" s="105"/>
      <c r="D386" s="106" t="s">
        <v>523</v>
      </c>
      <c r="E386" s="106">
        <v>0</v>
      </c>
      <c r="F386" s="106">
        <v>3320000</v>
      </c>
      <c r="G386" s="106">
        <f t="shared" si="5"/>
        <v>3320000</v>
      </c>
      <c r="H386" s="106"/>
    </row>
    <row r="387" spans="1:8">
      <c r="A387" s="105">
        <v>214</v>
      </c>
      <c r="B387" s="105" t="s">
        <v>154</v>
      </c>
      <c r="C387" s="105" t="s">
        <v>158</v>
      </c>
      <c r="D387" s="106" t="s">
        <v>524</v>
      </c>
      <c r="E387" s="106">
        <v>0</v>
      </c>
      <c r="F387" s="106">
        <v>910000</v>
      </c>
      <c r="G387" s="106">
        <f t="shared" si="5"/>
        <v>910000</v>
      </c>
      <c r="H387" s="106"/>
    </row>
    <row r="388" spans="1:8">
      <c r="A388" s="105">
        <v>214</v>
      </c>
      <c r="B388" s="105" t="s">
        <v>154</v>
      </c>
      <c r="C388" s="105" t="s">
        <v>163</v>
      </c>
      <c r="D388" s="106" t="s">
        <v>525</v>
      </c>
      <c r="E388" s="106">
        <v>0</v>
      </c>
      <c r="F388" s="106">
        <v>2220000</v>
      </c>
      <c r="G388" s="106">
        <f t="shared" si="5"/>
        <v>2220000</v>
      </c>
      <c r="H388" s="106"/>
    </row>
    <row r="389" spans="1:8">
      <c r="A389" s="105">
        <v>214</v>
      </c>
      <c r="B389" s="105" t="s">
        <v>154</v>
      </c>
      <c r="C389" s="105">
        <v>99</v>
      </c>
      <c r="D389" s="106" t="s">
        <v>526</v>
      </c>
      <c r="E389" s="106">
        <v>0</v>
      </c>
      <c r="F389" s="106">
        <v>190000</v>
      </c>
      <c r="G389" s="106">
        <f t="shared" ref="G389:G392" si="6">SUM(E389:F389)</f>
        <v>190000</v>
      </c>
      <c r="H389" s="106"/>
    </row>
    <row r="390" spans="1:8">
      <c r="A390" s="105">
        <v>214</v>
      </c>
      <c r="B390" s="105" t="s">
        <v>169</v>
      </c>
      <c r="C390" s="105"/>
      <c r="D390" s="106" t="s">
        <v>527</v>
      </c>
      <c r="E390" s="106">
        <v>0</v>
      </c>
      <c r="F390" s="106">
        <v>1400000</v>
      </c>
      <c r="G390" s="106">
        <f t="shared" si="6"/>
        <v>1400000</v>
      </c>
      <c r="H390" s="106"/>
    </row>
    <row r="391" spans="1:8">
      <c r="A391" s="105">
        <v>214</v>
      </c>
      <c r="B391" s="105" t="s">
        <v>169</v>
      </c>
      <c r="C391" s="105" t="s">
        <v>151</v>
      </c>
      <c r="D391" s="106" t="s">
        <v>528</v>
      </c>
      <c r="E391" s="106">
        <v>0</v>
      </c>
      <c r="F391" s="106">
        <v>1400000</v>
      </c>
      <c r="G391" s="106">
        <f t="shared" si="6"/>
        <v>1400000</v>
      </c>
      <c r="H391" s="106"/>
    </row>
    <row r="392" spans="1:8">
      <c r="A392" s="105">
        <v>215</v>
      </c>
      <c r="B392" s="105"/>
      <c r="C392" s="105"/>
      <c r="D392" s="106" t="s">
        <v>129</v>
      </c>
      <c r="E392" s="106">
        <v>0</v>
      </c>
      <c r="F392" s="106">
        <f>12241000-261000</f>
        <v>11980000</v>
      </c>
      <c r="G392" s="106">
        <f t="shared" si="6"/>
        <v>11980000</v>
      </c>
      <c r="H392" s="106"/>
    </row>
    <row r="393" spans="1:8">
      <c r="A393" s="105">
        <v>215</v>
      </c>
      <c r="B393" s="105" t="s">
        <v>180</v>
      </c>
      <c r="C393" s="105"/>
      <c r="D393" s="106" t="s">
        <v>529</v>
      </c>
      <c r="E393" s="106">
        <v>0</v>
      </c>
      <c r="F393" s="106"/>
      <c r="G393" s="106"/>
      <c r="H393" s="106"/>
    </row>
    <row r="394" spans="1:8">
      <c r="A394" s="105">
        <v>215</v>
      </c>
      <c r="B394" s="105" t="s">
        <v>180</v>
      </c>
      <c r="C394" s="105" t="s">
        <v>151</v>
      </c>
      <c r="D394" s="106" t="s">
        <v>440</v>
      </c>
      <c r="E394" s="106">
        <v>0</v>
      </c>
      <c r="F394" s="106"/>
      <c r="G394" s="106"/>
      <c r="H394" s="106"/>
    </row>
    <row r="395" spans="1:8">
      <c r="A395" s="105">
        <v>215</v>
      </c>
      <c r="B395" s="105" t="s">
        <v>180</v>
      </c>
      <c r="C395" s="105" t="s">
        <v>161</v>
      </c>
      <c r="D395" s="106" t="s">
        <v>530</v>
      </c>
      <c r="E395" s="106">
        <v>0</v>
      </c>
      <c r="F395" s="106">
        <v>0</v>
      </c>
      <c r="G395" s="106">
        <f t="shared" ref="G395:G449" si="7">SUM(E395:F395)</f>
        <v>0</v>
      </c>
      <c r="H395" s="106"/>
    </row>
    <row r="396" spans="1:8">
      <c r="A396" s="105">
        <v>215</v>
      </c>
      <c r="B396" s="105" t="s">
        <v>180</v>
      </c>
      <c r="C396" s="105" t="s">
        <v>180</v>
      </c>
      <c r="D396" s="106" t="s">
        <v>531</v>
      </c>
      <c r="E396" s="106">
        <v>0</v>
      </c>
      <c r="F396" s="106"/>
      <c r="G396" s="106"/>
      <c r="H396" s="106"/>
    </row>
    <row r="397" spans="1:8">
      <c r="A397" s="105">
        <v>215</v>
      </c>
      <c r="B397" s="105" t="s">
        <v>156</v>
      </c>
      <c r="C397" s="105"/>
      <c r="D397" s="106" t="s">
        <v>532</v>
      </c>
      <c r="E397" s="106">
        <v>0</v>
      </c>
      <c r="F397" s="106">
        <v>1980000</v>
      </c>
      <c r="G397" s="106">
        <f t="shared" si="7"/>
        <v>1980000</v>
      </c>
      <c r="H397" s="106"/>
    </row>
    <row r="398" spans="1:8">
      <c r="A398" s="105">
        <v>215</v>
      </c>
      <c r="B398" s="105" t="s">
        <v>156</v>
      </c>
      <c r="C398" s="105" t="s">
        <v>154</v>
      </c>
      <c r="D398" s="106" t="s">
        <v>533</v>
      </c>
      <c r="E398" s="106">
        <v>0</v>
      </c>
      <c r="F398" s="106">
        <v>0</v>
      </c>
      <c r="G398" s="106">
        <f t="shared" si="7"/>
        <v>0</v>
      </c>
      <c r="H398" s="106"/>
    </row>
    <row r="399" spans="1:8">
      <c r="A399" s="105">
        <v>215</v>
      </c>
      <c r="B399" s="105" t="s">
        <v>156</v>
      </c>
      <c r="C399" s="105" t="s">
        <v>161</v>
      </c>
      <c r="D399" s="106" t="s">
        <v>534</v>
      </c>
      <c r="E399" s="106">
        <v>0</v>
      </c>
      <c r="F399" s="106">
        <v>0</v>
      </c>
      <c r="G399" s="106">
        <f t="shared" si="7"/>
        <v>0</v>
      </c>
      <c r="H399" s="106"/>
    </row>
    <row r="400" spans="1:8">
      <c r="A400" s="105">
        <v>215</v>
      </c>
      <c r="B400" s="105" t="s">
        <v>156</v>
      </c>
      <c r="C400" s="105" t="s">
        <v>169</v>
      </c>
      <c r="D400" s="106" t="s">
        <v>535</v>
      </c>
      <c r="E400" s="106">
        <v>0</v>
      </c>
      <c r="F400" s="106">
        <v>1980000</v>
      </c>
      <c r="G400" s="106">
        <f t="shared" si="7"/>
        <v>1980000</v>
      </c>
      <c r="H400" s="106"/>
    </row>
    <row r="401" spans="1:8">
      <c r="A401" s="105">
        <v>215</v>
      </c>
      <c r="B401" s="105" t="s">
        <v>169</v>
      </c>
      <c r="C401" s="105"/>
      <c r="D401" s="106" t="s">
        <v>536</v>
      </c>
      <c r="E401" s="106">
        <v>0</v>
      </c>
      <c r="F401" s="106">
        <v>10000000</v>
      </c>
      <c r="G401" s="106">
        <f t="shared" si="7"/>
        <v>10000000</v>
      </c>
      <c r="H401" s="106"/>
    </row>
    <row r="402" spans="1:8">
      <c r="A402" s="105">
        <v>215</v>
      </c>
      <c r="B402" s="105" t="s">
        <v>169</v>
      </c>
      <c r="C402" s="105" t="s">
        <v>161</v>
      </c>
      <c r="D402" s="106" t="s">
        <v>537</v>
      </c>
      <c r="E402" s="106">
        <v>0</v>
      </c>
      <c r="F402" s="106">
        <v>0</v>
      </c>
      <c r="G402" s="106">
        <f t="shared" si="7"/>
        <v>0</v>
      </c>
      <c r="H402" s="106"/>
    </row>
    <row r="403" spans="1:8">
      <c r="A403" s="105">
        <v>215</v>
      </c>
      <c r="B403" s="105" t="s">
        <v>169</v>
      </c>
      <c r="C403" s="105" t="s">
        <v>169</v>
      </c>
      <c r="D403" s="106" t="s">
        <v>538</v>
      </c>
      <c r="E403" s="106">
        <v>0</v>
      </c>
      <c r="F403" s="106">
        <v>10000000</v>
      </c>
      <c r="G403" s="106">
        <f t="shared" si="7"/>
        <v>10000000</v>
      </c>
      <c r="H403" s="106"/>
    </row>
    <row r="404" spans="1:8">
      <c r="A404" s="105">
        <v>216</v>
      </c>
      <c r="B404" s="105"/>
      <c r="C404" s="105"/>
      <c r="D404" s="106" t="s">
        <v>130</v>
      </c>
      <c r="E404" s="106">
        <v>0</v>
      </c>
      <c r="F404" s="106">
        <v>2564000</v>
      </c>
      <c r="G404" s="106">
        <f t="shared" si="7"/>
        <v>2564000</v>
      </c>
      <c r="H404" s="106"/>
    </row>
    <row r="405" spans="1:8">
      <c r="A405" s="105">
        <v>216</v>
      </c>
      <c r="B405" s="105" t="s">
        <v>158</v>
      </c>
      <c r="C405" s="105"/>
      <c r="D405" s="106" t="s">
        <v>539</v>
      </c>
      <c r="E405" s="106">
        <v>0</v>
      </c>
      <c r="F405" s="106">
        <v>2564000</v>
      </c>
      <c r="G405" s="106">
        <f t="shared" si="7"/>
        <v>2564000</v>
      </c>
      <c r="H405" s="106"/>
    </row>
    <row r="406" spans="1:8">
      <c r="A406" s="105">
        <v>216</v>
      </c>
      <c r="B406" s="105" t="s">
        <v>158</v>
      </c>
      <c r="C406" s="105" t="s">
        <v>151</v>
      </c>
      <c r="D406" s="106" t="s">
        <v>540</v>
      </c>
      <c r="E406" s="106">
        <v>0</v>
      </c>
      <c r="F406" s="106"/>
      <c r="G406" s="106">
        <f t="shared" si="7"/>
        <v>0</v>
      </c>
      <c r="H406" s="106"/>
    </row>
    <row r="407" spans="1:8">
      <c r="A407" s="105">
        <v>216</v>
      </c>
      <c r="B407" s="105" t="s">
        <v>158</v>
      </c>
      <c r="C407" s="105" t="s">
        <v>169</v>
      </c>
      <c r="D407" s="106" t="s">
        <v>541</v>
      </c>
      <c r="E407" s="106">
        <v>0</v>
      </c>
      <c r="F407" s="106">
        <v>2564000</v>
      </c>
      <c r="G407" s="106">
        <f t="shared" si="7"/>
        <v>2564000</v>
      </c>
      <c r="H407" s="106"/>
    </row>
    <row r="408" spans="1:8">
      <c r="A408" s="105">
        <v>216</v>
      </c>
      <c r="B408" s="105" t="s">
        <v>161</v>
      </c>
      <c r="C408" s="105"/>
      <c r="D408" s="106" t="s">
        <v>542</v>
      </c>
      <c r="E408" s="106">
        <v>0</v>
      </c>
      <c r="F408" s="106"/>
      <c r="G408" s="106">
        <f t="shared" si="7"/>
        <v>0</v>
      </c>
      <c r="H408" s="106"/>
    </row>
    <row r="409" spans="1:8">
      <c r="A409" s="105">
        <v>216</v>
      </c>
      <c r="B409" s="105" t="s">
        <v>161</v>
      </c>
      <c r="C409" s="105" t="s">
        <v>158</v>
      </c>
      <c r="D409" s="106" t="s">
        <v>543</v>
      </c>
      <c r="E409" s="106">
        <v>0</v>
      </c>
      <c r="F409" s="106"/>
      <c r="G409" s="106">
        <f t="shared" si="7"/>
        <v>0</v>
      </c>
      <c r="H409" s="106"/>
    </row>
    <row r="410" spans="1:8">
      <c r="A410" s="105">
        <v>216</v>
      </c>
      <c r="B410" s="105" t="s">
        <v>161</v>
      </c>
      <c r="C410" s="105" t="s">
        <v>154</v>
      </c>
      <c r="D410" s="106" t="s">
        <v>544</v>
      </c>
      <c r="E410" s="106">
        <v>0</v>
      </c>
      <c r="F410" s="106"/>
      <c r="G410" s="106">
        <f t="shared" si="7"/>
        <v>0</v>
      </c>
      <c r="H410" s="106"/>
    </row>
    <row r="411" spans="1:8">
      <c r="A411" s="105">
        <v>216</v>
      </c>
      <c r="B411" s="105" t="s">
        <v>161</v>
      </c>
      <c r="C411" s="105" t="s">
        <v>169</v>
      </c>
      <c r="D411" s="106" t="s">
        <v>545</v>
      </c>
      <c r="E411" s="106">
        <v>0</v>
      </c>
      <c r="F411" s="106"/>
      <c r="G411" s="106">
        <f t="shared" si="7"/>
        <v>0</v>
      </c>
      <c r="H411" s="106"/>
    </row>
    <row r="412" spans="1:8">
      <c r="A412" s="105">
        <v>217</v>
      </c>
      <c r="B412" s="105"/>
      <c r="C412" s="105"/>
      <c r="D412" s="106" t="s">
        <v>131</v>
      </c>
      <c r="E412" s="106">
        <v>0</v>
      </c>
      <c r="F412" s="106">
        <v>500000</v>
      </c>
      <c r="G412" s="106">
        <f t="shared" si="7"/>
        <v>500000</v>
      </c>
      <c r="H412" s="106"/>
    </row>
    <row r="413" spans="1:8">
      <c r="A413" s="105">
        <v>217</v>
      </c>
      <c r="B413" s="105" t="s">
        <v>169</v>
      </c>
      <c r="C413" s="105" t="s">
        <v>151</v>
      </c>
      <c r="D413" s="106" t="s">
        <v>546</v>
      </c>
      <c r="E413" s="106">
        <v>0</v>
      </c>
      <c r="F413" s="106">
        <v>500000</v>
      </c>
      <c r="G413" s="106">
        <f t="shared" si="7"/>
        <v>500000</v>
      </c>
      <c r="H413" s="106"/>
    </row>
    <row r="414" spans="1:8">
      <c r="A414" s="105">
        <v>220</v>
      </c>
      <c r="B414" s="105"/>
      <c r="C414" s="105"/>
      <c r="D414" s="107" t="s">
        <v>547</v>
      </c>
      <c r="E414" s="106">
        <v>6517040.32</v>
      </c>
      <c r="F414" s="106">
        <v>1250000</v>
      </c>
      <c r="G414" s="106">
        <f t="shared" si="7"/>
        <v>7767040.32</v>
      </c>
      <c r="H414" s="106"/>
    </row>
    <row r="415" spans="1:8">
      <c r="A415" s="105">
        <v>220</v>
      </c>
      <c r="B415" s="105" t="s">
        <v>151</v>
      </c>
      <c r="C415" s="105"/>
      <c r="D415" s="107" t="s">
        <v>548</v>
      </c>
      <c r="E415" s="106">
        <v>6517040.32</v>
      </c>
      <c r="F415" s="106">
        <v>1000000</v>
      </c>
      <c r="G415" s="106">
        <f t="shared" si="7"/>
        <v>7517040.32</v>
      </c>
      <c r="H415" s="106"/>
    </row>
    <row r="416" spans="1:8">
      <c r="A416" s="105">
        <v>220</v>
      </c>
      <c r="B416" s="105" t="s">
        <v>151</v>
      </c>
      <c r="C416" s="105" t="s">
        <v>151</v>
      </c>
      <c r="D416" s="107" t="s">
        <v>199</v>
      </c>
      <c r="E416" s="106">
        <v>4757249</v>
      </c>
      <c r="F416" s="106"/>
      <c r="G416" s="106">
        <f t="shared" si="7"/>
        <v>4757249</v>
      </c>
      <c r="H416" s="106"/>
    </row>
    <row r="417" spans="1:8">
      <c r="A417" s="105">
        <v>220</v>
      </c>
      <c r="B417" s="105" t="s">
        <v>151</v>
      </c>
      <c r="C417" s="105" t="s">
        <v>188</v>
      </c>
      <c r="D417" s="106" t="s">
        <v>549</v>
      </c>
      <c r="E417" s="106">
        <v>0</v>
      </c>
      <c r="F417" s="106">
        <v>1000000</v>
      </c>
      <c r="G417" s="106">
        <f t="shared" si="7"/>
        <v>1000000</v>
      </c>
      <c r="H417" s="106"/>
    </row>
    <row r="418" spans="1:8">
      <c r="A418" s="105">
        <v>220</v>
      </c>
      <c r="B418" s="105" t="s">
        <v>151</v>
      </c>
      <c r="C418" s="105" t="s">
        <v>182</v>
      </c>
      <c r="D418" s="106" t="s">
        <v>550</v>
      </c>
      <c r="E418" s="106">
        <v>1759791.32</v>
      </c>
      <c r="F418" s="106"/>
      <c r="G418" s="106">
        <f t="shared" si="7"/>
        <v>1759791.32</v>
      </c>
      <c r="H418" s="106"/>
    </row>
    <row r="419" spans="1:8">
      <c r="A419" s="105">
        <v>220</v>
      </c>
      <c r="B419" s="105" t="s">
        <v>154</v>
      </c>
      <c r="C419" s="105"/>
      <c r="D419" s="107" t="s">
        <v>551</v>
      </c>
      <c r="E419" s="106">
        <v>0</v>
      </c>
      <c r="F419" s="106"/>
      <c r="G419" s="106">
        <f t="shared" si="7"/>
        <v>0</v>
      </c>
      <c r="H419" s="106"/>
    </row>
    <row r="420" spans="1:8">
      <c r="A420" s="105">
        <v>220</v>
      </c>
      <c r="B420" s="105" t="s">
        <v>154</v>
      </c>
      <c r="C420" s="105" t="s">
        <v>151</v>
      </c>
      <c r="D420" s="106" t="s">
        <v>199</v>
      </c>
      <c r="E420" s="106">
        <v>0</v>
      </c>
      <c r="F420" s="106"/>
      <c r="G420" s="106">
        <f t="shared" si="7"/>
        <v>0</v>
      </c>
      <c r="H420" s="106"/>
    </row>
    <row r="421" spans="1:8">
      <c r="A421" s="105">
        <v>220</v>
      </c>
      <c r="B421" s="105" t="s">
        <v>154</v>
      </c>
      <c r="C421" s="105" t="s">
        <v>180</v>
      </c>
      <c r="D421" s="106" t="s">
        <v>552</v>
      </c>
      <c r="E421" s="106">
        <v>0</v>
      </c>
      <c r="F421" s="106"/>
      <c r="G421" s="106">
        <f t="shared" si="7"/>
        <v>0</v>
      </c>
      <c r="H421" s="106"/>
    </row>
    <row r="422" spans="1:8">
      <c r="A422" s="105">
        <v>220</v>
      </c>
      <c r="B422" s="105" t="s">
        <v>161</v>
      </c>
      <c r="C422" s="105"/>
      <c r="D422" s="106" t="s">
        <v>553</v>
      </c>
      <c r="E422" s="106">
        <v>0</v>
      </c>
      <c r="F422" s="106"/>
      <c r="G422" s="106">
        <f t="shared" si="7"/>
        <v>0</v>
      </c>
      <c r="H422" s="106"/>
    </row>
    <row r="423" spans="1:8">
      <c r="A423" s="105">
        <v>220</v>
      </c>
      <c r="B423" s="105" t="s">
        <v>161</v>
      </c>
      <c r="C423" s="105" t="s">
        <v>276</v>
      </c>
      <c r="D423" s="106" t="s">
        <v>554</v>
      </c>
      <c r="E423" s="106">
        <v>0</v>
      </c>
      <c r="F423" s="106">
        <v>250000</v>
      </c>
      <c r="G423" s="106">
        <f t="shared" si="7"/>
        <v>250000</v>
      </c>
      <c r="H423" s="106"/>
    </row>
    <row r="424" spans="1:8">
      <c r="A424" s="105">
        <v>221</v>
      </c>
      <c r="B424" s="105"/>
      <c r="C424" s="105"/>
      <c r="D424" s="106" t="s">
        <v>555</v>
      </c>
      <c r="E424" s="106">
        <v>60333028.72</v>
      </c>
      <c r="F424" s="106">
        <v>1000000</v>
      </c>
      <c r="G424" s="106">
        <f t="shared" si="7"/>
        <v>61333028.72</v>
      </c>
      <c r="H424" s="106"/>
    </row>
    <row r="425" spans="1:8">
      <c r="A425" s="105">
        <v>221</v>
      </c>
      <c r="B425" s="105" t="s">
        <v>151</v>
      </c>
      <c r="C425" s="105"/>
      <c r="D425" s="106" t="s">
        <v>556</v>
      </c>
      <c r="E425" s="106">
        <v>0</v>
      </c>
      <c r="F425" s="106"/>
      <c r="G425" s="106">
        <f t="shared" si="7"/>
        <v>0</v>
      </c>
      <c r="H425" s="106"/>
    </row>
    <row r="426" spans="1:8">
      <c r="A426" s="105">
        <v>221</v>
      </c>
      <c r="B426" s="105" t="s">
        <v>151</v>
      </c>
      <c r="C426" s="105" t="s">
        <v>151</v>
      </c>
      <c r="D426" s="106" t="s">
        <v>557</v>
      </c>
      <c r="E426" s="106">
        <v>0</v>
      </c>
      <c r="F426" s="106"/>
      <c r="G426" s="106">
        <f t="shared" si="7"/>
        <v>0</v>
      </c>
      <c r="H426" s="106"/>
    </row>
    <row r="427" spans="1:8">
      <c r="A427" s="105">
        <v>221</v>
      </c>
      <c r="B427" s="105" t="s">
        <v>151</v>
      </c>
      <c r="C427" s="105" t="s">
        <v>163</v>
      </c>
      <c r="D427" s="106" t="s">
        <v>558</v>
      </c>
      <c r="E427" s="106">
        <v>0</v>
      </c>
      <c r="F427" s="106">
        <v>1000000</v>
      </c>
      <c r="G427" s="106">
        <f t="shared" si="7"/>
        <v>1000000</v>
      </c>
      <c r="H427" s="106"/>
    </row>
    <row r="428" spans="1:8">
      <c r="A428" s="105">
        <v>221</v>
      </c>
      <c r="B428" s="105" t="s">
        <v>151</v>
      </c>
      <c r="C428" s="105" t="s">
        <v>161</v>
      </c>
      <c r="D428" s="106" t="s">
        <v>559</v>
      </c>
      <c r="E428" s="106">
        <v>0</v>
      </c>
      <c r="F428" s="106"/>
      <c r="G428" s="106">
        <f t="shared" si="7"/>
        <v>0</v>
      </c>
      <c r="H428" s="106"/>
    </row>
    <row r="429" spans="1:8">
      <c r="A429" s="105">
        <v>221</v>
      </c>
      <c r="B429" s="105" t="s">
        <v>151</v>
      </c>
      <c r="C429" s="105" t="s">
        <v>180</v>
      </c>
      <c r="D429" s="106" t="s">
        <v>560</v>
      </c>
      <c r="E429" s="106">
        <v>0</v>
      </c>
      <c r="F429" s="106"/>
      <c r="G429" s="106">
        <f t="shared" si="7"/>
        <v>0</v>
      </c>
      <c r="H429" s="106"/>
    </row>
    <row r="430" spans="1:8">
      <c r="A430" s="105">
        <v>221</v>
      </c>
      <c r="B430" s="105" t="s">
        <v>151</v>
      </c>
      <c r="C430" s="105" t="s">
        <v>178</v>
      </c>
      <c r="D430" s="106" t="s">
        <v>561</v>
      </c>
      <c r="E430" s="106">
        <v>0</v>
      </c>
      <c r="F430" s="106"/>
      <c r="G430" s="106">
        <f t="shared" si="7"/>
        <v>0</v>
      </c>
      <c r="H430" s="106"/>
    </row>
    <row r="431" spans="1:8">
      <c r="A431" s="105">
        <v>221</v>
      </c>
      <c r="B431" s="105" t="s">
        <v>158</v>
      </c>
      <c r="C431" s="105"/>
      <c r="D431" s="106" t="s">
        <v>562</v>
      </c>
      <c r="E431" s="106">
        <v>60035551.58</v>
      </c>
      <c r="F431" s="106"/>
      <c r="G431" s="106">
        <f t="shared" si="7"/>
        <v>60035551.58</v>
      </c>
      <c r="H431" s="106"/>
    </row>
    <row r="432" spans="1:8">
      <c r="A432" s="105">
        <v>221</v>
      </c>
      <c r="B432" s="105" t="s">
        <v>158</v>
      </c>
      <c r="C432" s="105" t="s">
        <v>151</v>
      </c>
      <c r="D432" s="106" t="s">
        <v>563</v>
      </c>
      <c r="E432" s="106">
        <v>42882551.58</v>
      </c>
      <c r="F432" s="106"/>
      <c r="G432" s="106">
        <f t="shared" si="7"/>
        <v>42882551.58</v>
      </c>
      <c r="H432" s="106"/>
    </row>
    <row r="433" spans="1:8">
      <c r="A433" s="105">
        <v>221</v>
      </c>
      <c r="B433" s="105" t="s">
        <v>158</v>
      </c>
      <c r="C433" s="105" t="s">
        <v>163</v>
      </c>
      <c r="D433" s="106" t="s">
        <v>564</v>
      </c>
      <c r="E433" s="106">
        <v>17153000</v>
      </c>
      <c r="F433" s="106"/>
      <c r="G433" s="106">
        <f t="shared" si="7"/>
        <v>17153000</v>
      </c>
      <c r="H433" s="106"/>
    </row>
    <row r="434" spans="1:8">
      <c r="A434" s="105">
        <v>221</v>
      </c>
      <c r="B434" s="105" t="s">
        <v>163</v>
      </c>
      <c r="C434" s="105"/>
      <c r="D434" s="106" t="s">
        <v>565</v>
      </c>
      <c r="E434" s="106">
        <v>297477.14</v>
      </c>
      <c r="F434" s="106"/>
      <c r="G434" s="106">
        <f t="shared" si="7"/>
        <v>297477.14</v>
      </c>
      <c r="H434" s="106"/>
    </row>
    <row r="435" spans="1:8">
      <c r="A435" s="105">
        <v>221</v>
      </c>
      <c r="B435" s="105" t="s">
        <v>163</v>
      </c>
      <c r="C435" s="105" t="s">
        <v>151</v>
      </c>
      <c r="D435" s="106" t="s">
        <v>566</v>
      </c>
      <c r="E435" s="106">
        <v>0</v>
      </c>
      <c r="F435" s="106"/>
      <c r="G435" s="106">
        <f t="shared" si="7"/>
        <v>0</v>
      </c>
      <c r="H435" s="106"/>
    </row>
    <row r="436" spans="1:8">
      <c r="A436" s="105">
        <v>221</v>
      </c>
      <c r="B436" s="105" t="s">
        <v>163</v>
      </c>
      <c r="C436" s="105" t="s">
        <v>169</v>
      </c>
      <c r="D436" s="106" t="s">
        <v>567</v>
      </c>
      <c r="E436" s="106">
        <v>297477.14</v>
      </c>
      <c r="F436" s="106"/>
      <c r="G436" s="106">
        <f t="shared" si="7"/>
        <v>297477.14</v>
      </c>
      <c r="H436" s="106"/>
    </row>
    <row r="437" spans="1:8">
      <c r="A437" s="105">
        <v>222</v>
      </c>
      <c r="B437" s="105"/>
      <c r="C437" s="105"/>
      <c r="D437" s="106" t="s">
        <v>568</v>
      </c>
      <c r="E437" s="106">
        <v>372172</v>
      </c>
      <c r="F437" s="106">
        <v>130000</v>
      </c>
      <c r="G437" s="106">
        <f t="shared" si="7"/>
        <v>502172</v>
      </c>
      <c r="H437" s="106"/>
    </row>
    <row r="438" spans="1:8">
      <c r="A438" s="105">
        <v>222</v>
      </c>
      <c r="B438" s="105" t="s">
        <v>151</v>
      </c>
      <c r="C438" s="105"/>
      <c r="D438" s="106" t="s">
        <v>569</v>
      </c>
      <c r="E438" s="106">
        <v>372172</v>
      </c>
      <c r="F438" s="106"/>
      <c r="G438" s="106">
        <f t="shared" si="7"/>
        <v>372172</v>
      </c>
      <c r="H438" s="106"/>
    </row>
    <row r="439" spans="1:8">
      <c r="A439" s="105">
        <v>222</v>
      </c>
      <c r="B439" s="105" t="s">
        <v>151</v>
      </c>
      <c r="C439" s="105" t="s">
        <v>151</v>
      </c>
      <c r="D439" s="106" t="s">
        <v>153</v>
      </c>
      <c r="E439" s="106">
        <v>372172</v>
      </c>
      <c r="F439" s="106"/>
      <c r="G439" s="106">
        <f t="shared" si="7"/>
        <v>372172</v>
      </c>
      <c r="H439" s="106"/>
    </row>
    <row r="440" spans="1:8">
      <c r="A440" s="105">
        <v>222</v>
      </c>
      <c r="B440" s="105" t="s">
        <v>154</v>
      </c>
      <c r="C440" s="105"/>
      <c r="D440" s="106" t="s">
        <v>570</v>
      </c>
      <c r="E440" s="106">
        <v>0</v>
      </c>
      <c r="F440" s="106"/>
      <c r="G440" s="106">
        <f t="shared" si="7"/>
        <v>0</v>
      </c>
      <c r="H440" s="106"/>
    </row>
    <row r="441" spans="1:8">
      <c r="A441" s="105">
        <v>222</v>
      </c>
      <c r="B441" s="105" t="s">
        <v>154</v>
      </c>
      <c r="C441" s="105" t="s">
        <v>169</v>
      </c>
      <c r="D441" s="106" t="s">
        <v>571</v>
      </c>
      <c r="E441" s="106">
        <v>0</v>
      </c>
      <c r="F441" s="106">
        <v>130000</v>
      </c>
      <c r="G441" s="106">
        <f t="shared" si="7"/>
        <v>130000</v>
      </c>
      <c r="H441" s="106"/>
    </row>
    <row r="442" spans="1:8">
      <c r="A442" s="105">
        <v>224</v>
      </c>
      <c r="B442" s="105"/>
      <c r="C442" s="105"/>
      <c r="D442" s="107" t="s">
        <v>572</v>
      </c>
      <c r="E442" s="106">
        <v>1165903</v>
      </c>
      <c r="F442" s="106">
        <f>361000+160000</f>
        <v>521000</v>
      </c>
      <c r="G442" s="106">
        <f t="shared" si="7"/>
        <v>1686903</v>
      </c>
      <c r="H442" s="106"/>
    </row>
    <row r="443" spans="1:8">
      <c r="A443" s="105">
        <v>224</v>
      </c>
      <c r="B443" s="105" t="s">
        <v>151</v>
      </c>
      <c r="C443" s="105"/>
      <c r="D443" s="106" t="s">
        <v>573</v>
      </c>
      <c r="E443" s="106">
        <v>1165903</v>
      </c>
      <c r="F443" s="106">
        <v>261000</v>
      </c>
      <c r="G443" s="106">
        <f t="shared" si="7"/>
        <v>1426903</v>
      </c>
      <c r="H443" s="106"/>
    </row>
    <row r="444" spans="1:8">
      <c r="A444" s="105">
        <v>224</v>
      </c>
      <c r="B444" s="105" t="s">
        <v>151</v>
      </c>
      <c r="C444" s="105" t="s">
        <v>151</v>
      </c>
      <c r="D444" s="106" t="s">
        <v>203</v>
      </c>
      <c r="E444" s="106">
        <v>1165903</v>
      </c>
      <c r="F444" s="106">
        <v>80000</v>
      </c>
      <c r="G444" s="106">
        <f t="shared" si="7"/>
        <v>1245903</v>
      </c>
      <c r="H444" s="106"/>
    </row>
    <row r="445" spans="1:8">
      <c r="A445" s="105">
        <v>224</v>
      </c>
      <c r="B445" s="105" t="s">
        <v>151</v>
      </c>
      <c r="C445" s="105">
        <v>8</v>
      </c>
      <c r="D445" s="106" t="s">
        <v>574</v>
      </c>
      <c r="E445" s="106"/>
      <c r="F445" s="106">
        <v>181000</v>
      </c>
      <c r="G445" s="106">
        <f t="shared" si="7"/>
        <v>181000</v>
      </c>
      <c r="H445" s="106"/>
    </row>
    <row r="446" spans="1:8">
      <c r="A446" s="106" t="s">
        <v>575</v>
      </c>
      <c r="B446" s="106" t="s">
        <v>161</v>
      </c>
      <c r="C446" s="106"/>
      <c r="D446" s="106" t="s">
        <v>576</v>
      </c>
      <c r="E446" s="106"/>
      <c r="F446" s="106">
        <v>100000</v>
      </c>
      <c r="G446" s="106">
        <f t="shared" si="7"/>
        <v>100000</v>
      </c>
      <c r="H446" s="106"/>
    </row>
    <row r="447" spans="1:8">
      <c r="A447" s="105">
        <v>224</v>
      </c>
      <c r="B447" s="106" t="s">
        <v>161</v>
      </c>
      <c r="C447" s="106" t="s">
        <v>180</v>
      </c>
      <c r="D447" s="106" t="s">
        <v>552</v>
      </c>
      <c r="E447" s="106"/>
      <c r="F447" s="106">
        <v>100000</v>
      </c>
      <c r="G447" s="106">
        <f t="shared" si="7"/>
        <v>100000</v>
      </c>
      <c r="H447" s="106"/>
    </row>
    <row r="448" spans="1:8">
      <c r="A448" s="105">
        <v>224</v>
      </c>
      <c r="B448" s="106" t="s">
        <v>161</v>
      </c>
      <c r="C448" s="106" t="s">
        <v>180</v>
      </c>
      <c r="D448" s="106" t="s">
        <v>552</v>
      </c>
      <c r="E448" s="106"/>
      <c r="F448" s="106"/>
      <c r="G448" s="106">
        <f t="shared" si="7"/>
        <v>0</v>
      </c>
      <c r="H448" s="106"/>
    </row>
    <row r="449" spans="1:8">
      <c r="A449" s="105">
        <v>224</v>
      </c>
      <c r="B449" s="106" t="s">
        <v>180</v>
      </c>
      <c r="C449" s="106"/>
      <c r="D449" s="106" t="s">
        <v>577</v>
      </c>
      <c r="E449" s="106"/>
      <c r="F449" s="106">
        <v>160000</v>
      </c>
      <c r="G449" s="106">
        <f t="shared" si="7"/>
        <v>160000</v>
      </c>
      <c r="H449" s="106"/>
    </row>
    <row r="450" spans="1:8">
      <c r="A450" s="105">
        <v>224</v>
      </c>
      <c r="B450" s="106" t="s">
        <v>180</v>
      </c>
      <c r="C450" s="106" t="s">
        <v>158</v>
      </c>
      <c r="D450" s="106" t="s">
        <v>578</v>
      </c>
      <c r="E450" s="106"/>
      <c r="F450" s="106">
        <v>160000</v>
      </c>
      <c r="G450" s="106">
        <v>160000</v>
      </c>
      <c r="H450" s="106"/>
    </row>
    <row r="451" spans="1:8">
      <c r="A451" s="105">
        <v>227</v>
      </c>
      <c r="B451" s="105"/>
      <c r="C451" s="105"/>
      <c r="D451" s="106" t="s">
        <v>137</v>
      </c>
      <c r="E451" s="106">
        <v>0</v>
      </c>
      <c r="F451" s="106">
        <v>10000000</v>
      </c>
      <c r="G451" s="106">
        <f t="shared" ref="G451:G465" si="8">SUM(E451:F451)</f>
        <v>10000000</v>
      </c>
      <c r="H451" s="106"/>
    </row>
    <row r="452" spans="1:8">
      <c r="A452" s="105">
        <v>229</v>
      </c>
      <c r="B452" s="105"/>
      <c r="C452" s="105"/>
      <c r="D452" s="106" t="s">
        <v>138</v>
      </c>
      <c r="E452" s="106">
        <v>0</v>
      </c>
      <c r="F452" s="106"/>
      <c r="G452" s="106">
        <f t="shared" si="8"/>
        <v>0</v>
      </c>
      <c r="H452" s="106"/>
    </row>
    <row r="453" spans="1:8">
      <c r="A453" s="105">
        <v>229</v>
      </c>
      <c r="B453" s="105" t="s">
        <v>158</v>
      </c>
      <c r="C453" s="105"/>
      <c r="D453" s="106" t="s">
        <v>579</v>
      </c>
      <c r="E453" s="106">
        <v>15520000</v>
      </c>
      <c r="F453" s="106"/>
      <c r="G453" s="106">
        <f t="shared" si="8"/>
        <v>15520000</v>
      </c>
      <c r="H453" s="106"/>
    </row>
    <row r="454" spans="1:8">
      <c r="A454" s="105">
        <v>229</v>
      </c>
      <c r="B454" s="105" t="s">
        <v>169</v>
      </c>
      <c r="C454" s="105" t="s">
        <v>151</v>
      </c>
      <c r="D454" s="106" t="s">
        <v>580</v>
      </c>
      <c r="E454" s="106">
        <v>0</v>
      </c>
      <c r="F454" s="106"/>
      <c r="G454" s="106">
        <f t="shared" si="8"/>
        <v>0</v>
      </c>
      <c r="H454" s="106"/>
    </row>
    <row r="455" spans="1:8">
      <c r="A455" s="105">
        <v>231</v>
      </c>
      <c r="B455" s="105"/>
      <c r="C455" s="105"/>
      <c r="D455" s="106" t="s">
        <v>142</v>
      </c>
      <c r="E455" s="106">
        <v>0</v>
      </c>
      <c r="F455" s="106"/>
      <c r="G455" s="106"/>
      <c r="H455" s="106"/>
    </row>
    <row r="456" spans="1:8">
      <c r="A456" s="105">
        <v>231</v>
      </c>
      <c r="B456" s="105" t="s">
        <v>163</v>
      </c>
      <c r="C456" s="105"/>
      <c r="D456" s="106" t="s">
        <v>581</v>
      </c>
      <c r="E456" s="106">
        <v>0</v>
      </c>
      <c r="F456" s="106"/>
      <c r="G456" s="106"/>
      <c r="H456" s="106"/>
    </row>
    <row r="457" spans="1:8">
      <c r="A457" s="105">
        <v>231</v>
      </c>
      <c r="B457" s="105" t="s">
        <v>163</v>
      </c>
      <c r="C457" s="105" t="s">
        <v>151</v>
      </c>
      <c r="D457" s="106" t="s">
        <v>582</v>
      </c>
      <c r="E457" s="106">
        <v>0</v>
      </c>
      <c r="F457" s="106"/>
      <c r="G457" s="106"/>
      <c r="H457" s="106"/>
    </row>
    <row r="458" spans="1:8">
      <c r="A458" s="105">
        <v>231</v>
      </c>
      <c r="B458" s="105" t="s">
        <v>163</v>
      </c>
      <c r="C458" s="105" t="s">
        <v>163</v>
      </c>
      <c r="D458" s="106" t="s">
        <v>583</v>
      </c>
      <c r="E458" s="106">
        <v>0</v>
      </c>
      <c r="F458" s="106"/>
      <c r="G458" s="106"/>
      <c r="H458" s="106"/>
    </row>
    <row r="459" spans="1:8">
      <c r="A459" s="105">
        <v>231</v>
      </c>
      <c r="B459" s="105" t="s">
        <v>163</v>
      </c>
      <c r="C459" s="105" t="s">
        <v>169</v>
      </c>
      <c r="D459" s="106" t="s">
        <v>584</v>
      </c>
      <c r="E459" s="106">
        <v>0</v>
      </c>
      <c r="F459" s="106"/>
      <c r="G459" s="106"/>
      <c r="H459" s="106"/>
    </row>
    <row r="460" spans="1:8">
      <c r="A460" s="105">
        <v>232</v>
      </c>
      <c r="B460" s="105"/>
      <c r="C460" s="105"/>
      <c r="D460" s="106" t="s">
        <v>140</v>
      </c>
      <c r="E460" s="106">
        <v>0</v>
      </c>
      <c r="F460" s="106">
        <v>91410000</v>
      </c>
      <c r="G460" s="106">
        <f t="shared" si="8"/>
        <v>91410000</v>
      </c>
      <c r="H460" s="106"/>
    </row>
    <row r="461" spans="1:8">
      <c r="A461" s="105">
        <v>232</v>
      </c>
      <c r="B461" s="105" t="s">
        <v>163</v>
      </c>
      <c r="C461" s="105"/>
      <c r="D461" s="106" t="s">
        <v>585</v>
      </c>
      <c r="E461" s="106">
        <v>0</v>
      </c>
      <c r="F461" s="106">
        <v>91410000</v>
      </c>
      <c r="G461" s="106">
        <f t="shared" si="8"/>
        <v>91410000</v>
      </c>
      <c r="H461" s="106"/>
    </row>
    <row r="462" spans="1:8">
      <c r="A462" s="105">
        <v>232</v>
      </c>
      <c r="B462" s="105" t="s">
        <v>163</v>
      </c>
      <c r="C462" s="105" t="s">
        <v>151</v>
      </c>
      <c r="D462" s="106" t="s">
        <v>586</v>
      </c>
      <c r="E462" s="106">
        <v>0</v>
      </c>
      <c r="F462" s="106">
        <v>40000000</v>
      </c>
      <c r="G462" s="106">
        <f t="shared" si="8"/>
        <v>40000000</v>
      </c>
      <c r="H462" s="106"/>
    </row>
    <row r="463" spans="1:8">
      <c r="A463" s="105">
        <v>232</v>
      </c>
      <c r="B463" s="105" t="s">
        <v>163</v>
      </c>
      <c r="C463" s="105" t="s">
        <v>163</v>
      </c>
      <c r="D463" s="106" t="s">
        <v>587</v>
      </c>
      <c r="E463" s="106">
        <v>0</v>
      </c>
      <c r="F463" s="106">
        <v>90000</v>
      </c>
      <c r="G463" s="106">
        <f t="shared" si="8"/>
        <v>90000</v>
      </c>
      <c r="H463" s="106"/>
    </row>
    <row r="464" spans="1:8">
      <c r="A464" s="105">
        <v>232</v>
      </c>
      <c r="B464" s="105" t="s">
        <v>163</v>
      </c>
      <c r="C464" s="105" t="s">
        <v>154</v>
      </c>
      <c r="D464" s="106" t="s">
        <v>588</v>
      </c>
      <c r="E464" s="106">
        <v>0</v>
      </c>
      <c r="F464" s="106">
        <v>51320000</v>
      </c>
      <c r="G464" s="106">
        <f t="shared" si="8"/>
        <v>51320000</v>
      </c>
      <c r="H464" s="106"/>
    </row>
    <row r="465" spans="1:8">
      <c r="A465" s="105"/>
      <c r="B465" s="105"/>
      <c r="C465" s="105"/>
      <c r="D465" s="106" t="s">
        <v>589</v>
      </c>
      <c r="E465" s="106">
        <f>793377532.64+40000+15520000</f>
        <v>808937532.64</v>
      </c>
      <c r="F465" s="106">
        <f>F460+F455+F451+F442+F437+F424+F414+F412+F404+F392+F380+F304+F291+F269+F227+F166+F145+F141+F119+F87+F5</f>
        <v>769336580</v>
      </c>
      <c r="G465" s="106">
        <f t="shared" si="8"/>
        <v>1578274112.64</v>
      </c>
      <c r="H465" s="106"/>
    </row>
  </sheetData>
  <autoFilter ref="A4:I465">
    <extLst/>
  </autoFilter>
  <mergeCells count="1">
    <mergeCell ref="A2:H2"/>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0"/>
  <sheetViews>
    <sheetView showGridLines="0" workbookViewId="0">
      <pane xSplit="2" ySplit="4" topLeftCell="C53" activePane="bottomRight" state="frozen"/>
      <selection/>
      <selection pane="topRight"/>
      <selection pane="bottomLeft"/>
      <selection pane="bottomRight" activeCell="C80" sqref="C80"/>
    </sheetView>
  </sheetViews>
  <sheetFormatPr defaultColWidth="9" defaultRowHeight="12.75" customHeight="true" outlineLevelCol="2"/>
  <cols>
    <col min="1" max="1" width="12.375" style="90" customWidth="true"/>
    <col min="2" max="2" width="38.25" style="90" customWidth="true"/>
    <col min="3" max="3" width="14.375" style="90" customWidth="true"/>
    <col min="4" max="16384" width="9" style="91"/>
  </cols>
  <sheetData>
    <row r="1" ht="19" customHeight="true" spans="1:1">
      <c r="A1" s="29" t="s">
        <v>590</v>
      </c>
    </row>
    <row r="2" ht="33" customHeight="true" spans="1:3">
      <c r="A2" s="92"/>
      <c r="B2" s="93" t="s">
        <v>111</v>
      </c>
      <c r="C2" s="93"/>
    </row>
    <row r="3" customHeight="true" spans="1:3">
      <c r="A3" s="92"/>
      <c r="B3" s="94"/>
      <c r="C3" s="78" t="s">
        <v>20</v>
      </c>
    </row>
    <row r="4" customHeight="true" spans="1:3">
      <c r="A4" s="95" t="s">
        <v>591</v>
      </c>
      <c r="B4" s="95" t="s">
        <v>592</v>
      </c>
      <c r="C4" s="95" t="s">
        <v>113</v>
      </c>
    </row>
    <row r="5" customHeight="true" spans="1:3">
      <c r="A5" s="96">
        <v>501</v>
      </c>
      <c r="B5" s="97" t="s">
        <v>593</v>
      </c>
      <c r="C5" s="96">
        <f>SUM(C6:C9)</f>
        <v>15755</v>
      </c>
    </row>
    <row r="6" customHeight="true" spans="1:3">
      <c r="A6" s="96">
        <v>50101</v>
      </c>
      <c r="B6" s="98" t="s">
        <v>594</v>
      </c>
      <c r="C6" s="96">
        <v>9647</v>
      </c>
    </row>
    <row r="7" customHeight="true" spans="1:3">
      <c r="A7" s="96">
        <v>50102</v>
      </c>
      <c r="B7" s="99" t="s">
        <v>595</v>
      </c>
      <c r="C7" s="96">
        <v>2873</v>
      </c>
    </row>
    <row r="8" customHeight="true" spans="1:3">
      <c r="A8" s="96">
        <v>50103</v>
      </c>
      <c r="B8" s="99" t="s">
        <v>596</v>
      </c>
      <c r="C8" s="96">
        <v>980</v>
      </c>
    </row>
    <row r="9" customHeight="true" spans="1:3">
      <c r="A9" s="96">
        <v>50199</v>
      </c>
      <c r="B9" s="99" t="s">
        <v>597</v>
      </c>
      <c r="C9" s="96">
        <v>2255</v>
      </c>
    </row>
    <row r="10" customHeight="true" spans="1:3">
      <c r="A10" s="96">
        <v>502</v>
      </c>
      <c r="B10" s="97" t="s">
        <v>598</v>
      </c>
      <c r="C10" s="96">
        <f>SUM(C11:C20)</f>
        <v>2636</v>
      </c>
    </row>
    <row r="11" customHeight="true" spans="1:3">
      <c r="A11" s="96">
        <v>50201</v>
      </c>
      <c r="B11" s="99" t="s">
        <v>599</v>
      </c>
      <c r="C11" s="96">
        <f>1133+16</f>
        <v>1149</v>
      </c>
    </row>
    <row r="12" customHeight="true" spans="1:3">
      <c r="A12" s="96">
        <v>50202</v>
      </c>
      <c r="B12" s="99" t="s">
        <v>600</v>
      </c>
      <c r="C12" s="96">
        <v>135</v>
      </c>
    </row>
    <row r="13" customHeight="true" spans="1:3">
      <c r="A13" s="96">
        <v>50203</v>
      </c>
      <c r="B13" s="99" t="s">
        <v>601</v>
      </c>
      <c r="C13" s="96">
        <v>15</v>
      </c>
    </row>
    <row r="14" customHeight="true" spans="1:3">
      <c r="A14" s="96">
        <v>50204</v>
      </c>
      <c r="B14" s="99" t="s">
        <v>602</v>
      </c>
      <c r="C14" s="96"/>
    </row>
    <row r="15" customHeight="true" spans="1:3">
      <c r="A15" s="96">
        <v>50205</v>
      </c>
      <c r="B15" s="99" t="s">
        <v>603</v>
      </c>
      <c r="C15" s="96">
        <v>11</v>
      </c>
    </row>
    <row r="16" customHeight="true" spans="1:3">
      <c r="A16" s="96">
        <v>50206</v>
      </c>
      <c r="B16" s="99" t="s">
        <v>604</v>
      </c>
      <c r="C16" s="96">
        <v>183</v>
      </c>
    </row>
    <row r="17" customHeight="true" spans="1:3">
      <c r="A17" s="96">
        <v>50207</v>
      </c>
      <c r="B17" s="99" t="s">
        <v>605</v>
      </c>
      <c r="C17" s="96"/>
    </row>
    <row r="18" customHeight="true" spans="1:3">
      <c r="A18" s="96">
        <v>50208</v>
      </c>
      <c r="B18" s="99" t="s">
        <v>606</v>
      </c>
      <c r="C18" s="96">
        <v>264</v>
      </c>
    </row>
    <row r="19" customHeight="true" spans="1:3">
      <c r="A19" s="96">
        <v>50209</v>
      </c>
      <c r="B19" s="99" t="s">
        <v>607</v>
      </c>
      <c r="C19" s="96">
        <v>9</v>
      </c>
    </row>
    <row r="20" customHeight="true" spans="1:3">
      <c r="A20" s="96">
        <v>50299</v>
      </c>
      <c r="B20" s="99" t="s">
        <v>608</v>
      </c>
      <c r="C20" s="96">
        <f>886-16</f>
        <v>870</v>
      </c>
    </row>
    <row r="21" customHeight="true" spans="1:3">
      <c r="A21" s="100">
        <v>503</v>
      </c>
      <c r="B21" s="97" t="s">
        <v>609</v>
      </c>
      <c r="C21" s="96">
        <f>SUM(C22:C28)</f>
        <v>0</v>
      </c>
    </row>
    <row r="22" customHeight="true" spans="1:3">
      <c r="A22" s="96">
        <v>50301</v>
      </c>
      <c r="B22" s="99" t="s">
        <v>610</v>
      </c>
      <c r="C22" s="96"/>
    </row>
    <row r="23" customHeight="true" spans="1:3">
      <c r="A23" s="96">
        <v>50302</v>
      </c>
      <c r="B23" s="99" t="s">
        <v>611</v>
      </c>
      <c r="C23" s="96"/>
    </row>
    <row r="24" customHeight="true" spans="1:3">
      <c r="A24" s="96">
        <v>50303</v>
      </c>
      <c r="B24" s="99" t="s">
        <v>612</v>
      </c>
      <c r="C24" s="96"/>
    </row>
    <row r="25" customHeight="true" spans="1:3">
      <c r="A25" s="96">
        <v>50305</v>
      </c>
      <c r="B25" s="99" t="s">
        <v>613</v>
      </c>
      <c r="C25" s="96"/>
    </row>
    <row r="26" customHeight="true" spans="1:3">
      <c r="A26" s="96">
        <v>50306</v>
      </c>
      <c r="B26" s="99" t="s">
        <v>614</v>
      </c>
      <c r="C26" s="96"/>
    </row>
    <row r="27" customHeight="true" spans="1:3">
      <c r="A27" s="96">
        <v>50307</v>
      </c>
      <c r="B27" s="99" t="s">
        <v>615</v>
      </c>
      <c r="C27" s="96"/>
    </row>
    <row r="28" customHeight="true" spans="1:3">
      <c r="A28" s="96">
        <v>50399</v>
      </c>
      <c r="B28" s="99" t="s">
        <v>616</v>
      </c>
      <c r="C28" s="96"/>
    </row>
    <row r="29" customHeight="true" spans="1:3">
      <c r="A29" s="96">
        <v>504</v>
      </c>
      <c r="B29" s="97" t="s">
        <v>617</v>
      </c>
      <c r="C29" s="96">
        <f>SUM(C30:C35)</f>
        <v>0</v>
      </c>
    </row>
    <row r="30" customHeight="true" spans="1:3">
      <c r="A30" s="96">
        <v>50401</v>
      </c>
      <c r="B30" s="98" t="s">
        <v>610</v>
      </c>
      <c r="C30" s="96"/>
    </row>
    <row r="31" customHeight="true" spans="1:3">
      <c r="A31" s="96">
        <v>50402</v>
      </c>
      <c r="B31" s="98" t="s">
        <v>611</v>
      </c>
      <c r="C31" s="96"/>
    </row>
    <row r="32" customHeight="true" spans="1:3">
      <c r="A32" s="96">
        <v>50403</v>
      </c>
      <c r="B32" s="98" t="s">
        <v>612</v>
      </c>
      <c r="C32" s="96"/>
    </row>
    <row r="33" customHeight="true" spans="1:3">
      <c r="A33" s="96">
        <v>50404</v>
      </c>
      <c r="B33" s="98" t="s">
        <v>614</v>
      </c>
      <c r="C33" s="96"/>
    </row>
    <row r="34" customHeight="true" spans="1:3">
      <c r="A34" s="96">
        <v>50405</v>
      </c>
      <c r="B34" s="98" t="s">
        <v>615</v>
      </c>
      <c r="C34" s="96"/>
    </row>
    <row r="35" customHeight="true" spans="1:3">
      <c r="A35" s="96">
        <v>50499</v>
      </c>
      <c r="B35" s="98" t="s">
        <v>616</v>
      </c>
      <c r="C35" s="96"/>
    </row>
    <row r="36" customHeight="true" spans="1:3">
      <c r="A36" s="100">
        <v>505</v>
      </c>
      <c r="B36" s="97" t="s">
        <v>618</v>
      </c>
      <c r="C36" s="96">
        <f>SUM(C37:C39)</f>
        <v>52767</v>
      </c>
    </row>
    <row r="37" customHeight="true" spans="1:3">
      <c r="A37" s="96">
        <v>50501</v>
      </c>
      <c r="B37" s="99" t="s">
        <v>619</v>
      </c>
      <c r="C37" s="96">
        <v>51780</v>
      </c>
    </row>
    <row r="38" customHeight="true" spans="1:3">
      <c r="A38" s="96">
        <v>50102</v>
      </c>
      <c r="B38" s="99" t="s">
        <v>620</v>
      </c>
      <c r="C38" s="96">
        <v>987</v>
      </c>
    </row>
    <row r="39" customHeight="true" spans="1:3">
      <c r="A39" s="96">
        <v>50599</v>
      </c>
      <c r="B39" s="99" t="s">
        <v>621</v>
      </c>
      <c r="C39" s="96"/>
    </row>
    <row r="40" customHeight="true" spans="1:3">
      <c r="A40" s="100">
        <v>506</v>
      </c>
      <c r="B40" s="97" t="s">
        <v>622</v>
      </c>
      <c r="C40" s="96">
        <f>SUM(C41:C42)</f>
        <v>0</v>
      </c>
    </row>
    <row r="41" customHeight="true" spans="1:3">
      <c r="A41" s="96">
        <v>50601</v>
      </c>
      <c r="B41" s="99" t="s">
        <v>623</v>
      </c>
      <c r="C41" s="96"/>
    </row>
    <row r="42" customHeight="true" spans="1:3">
      <c r="A42" s="96">
        <v>50602</v>
      </c>
      <c r="B42" s="99" t="s">
        <v>624</v>
      </c>
      <c r="C42" s="96"/>
    </row>
    <row r="43" customHeight="true" spans="1:3">
      <c r="A43" s="100">
        <v>507</v>
      </c>
      <c r="B43" s="97" t="s">
        <v>625</v>
      </c>
      <c r="C43" s="96">
        <f>SUM(C44:C46)</f>
        <v>0</v>
      </c>
    </row>
    <row r="44" customHeight="true" spans="1:3">
      <c r="A44" s="96">
        <v>50701</v>
      </c>
      <c r="B44" s="99" t="s">
        <v>626</v>
      </c>
      <c r="C44" s="96"/>
    </row>
    <row r="45" customHeight="true" spans="1:3">
      <c r="A45" s="96">
        <v>50702</v>
      </c>
      <c r="B45" s="99" t="s">
        <v>627</v>
      </c>
      <c r="C45" s="96"/>
    </row>
    <row r="46" customHeight="true" spans="1:3">
      <c r="A46" s="96">
        <v>50799</v>
      </c>
      <c r="B46" s="99" t="s">
        <v>628</v>
      </c>
      <c r="C46" s="96"/>
    </row>
    <row r="47" customHeight="true" spans="1:3">
      <c r="A47" s="100">
        <v>508</v>
      </c>
      <c r="B47" s="97" t="s">
        <v>629</v>
      </c>
      <c r="C47" s="96">
        <f>SUM(C48:C49)</f>
        <v>0</v>
      </c>
    </row>
    <row r="48" customHeight="true" spans="1:3">
      <c r="A48" s="96">
        <v>50801</v>
      </c>
      <c r="B48" s="99" t="s">
        <v>630</v>
      </c>
      <c r="C48" s="96"/>
    </row>
    <row r="49" customHeight="true" spans="1:3">
      <c r="A49" s="96">
        <v>50802</v>
      </c>
      <c r="B49" s="99" t="s">
        <v>631</v>
      </c>
      <c r="C49" s="96"/>
    </row>
    <row r="50" customHeight="true" spans="1:3">
      <c r="A50" s="100">
        <v>509</v>
      </c>
      <c r="B50" s="97" t="s">
        <v>632</v>
      </c>
      <c r="C50" s="96">
        <f>SUM(C51:C55)</f>
        <v>8184</v>
      </c>
    </row>
    <row r="51" customHeight="true" spans="1:3">
      <c r="A51" s="95">
        <v>50901</v>
      </c>
      <c r="B51" s="99" t="s">
        <v>633</v>
      </c>
      <c r="C51" s="96">
        <v>1028</v>
      </c>
    </row>
    <row r="52" customHeight="true" spans="1:3">
      <c r="A52" s="95">
        <v>50902</v>
      </c>
      <c r="B52" s="99" t="s">
        <v>634</v>
      </c>
      <c r="C52" s="96"/>
    </row>
    <row r="53" customHeight="true" spans="1:3">
      <c r="A53" s="95">
        <v>50903</v>
      </c>
      <c r="B53" s="99" t="s">
        <v>635</v>
      </c>
      <c r="C53" s="96"/>
    </row>
    <row r="54" customHeight="true" spans="1:3">
      <c r="A54" s="95">
        <v>50905</v>
      </c>
      <c r="B54" s="99" t="s">
        <v>636</v>
      </c>
      <c r="C54" s="96">
        <v>221</v>
      </c>
    </row>
    <row r="55" customHeight="true" spans="1:3">
      <c r="A55" s="95">
        <v>50999</v>
      </c>
      <c r="B55" s="99" t="s">
        <v>637</v>
      </c>
      <c r="C55" s="96">
        <v>6935</v>
      </c>
    </row>
    <row r="56" customHeight="true" spans="1:3">
      <c r="A56" s="95">
        <v>510</v>
      </c>
      <c r="B56" s="97" t="s">
        <v>638</v>
      </c>
      <c r="C56" s="96">
        <f>SUM(C57:C58)</f>
        <v>0</v>
      </c>
    </row>
    <row r="57" customHeight="true" spans="1:3">
      <c r="A57" s="95">
        <v>51002</v>
      </c>
      <c r="B57" s="99" t="s">
        <v>638</v>
      </c>
      <c r="C57" s="96"/>
    </row>
    <row r="58" customHeight="true" spans="1:3">
      <c r="A58" s="95">
        <v>51003</v>
      </c>
      <c r="B58" s="99" t="s">
        <v>639</v>
      </c>
      <c r="C58" s="96"/>
    </row>
    <row r="59" customHeight="true" spans="1:3">
      <c r="A59" s="95">
        <v>511</v>
      </c>
      <c r="B59" s="97" t="s">
        <v>640</v>
      </c>
      <c r="C59" s="96">
        <f>SUM(C60:C63)</f>
        <v>0</v>
      </c>
    </row>
    <row r="60" customHeight="true" spans="1:3">
      <c r="A60" s="95">
        <v>51101</v>
      </c>
      <c r="B60" s="99" t="s">
        <v>641</v>
      </c>
      <c r="C60" s="96"/>
    </row>
    <row r="61" customHeight="true" spans="1:3">
      <c r="A61" s="95">
        <v>51102</v>
      </c>
      <c r="B61" s="99" t="s">
        <v>642</v>
      </c>
      <c r="C61" s="96"/>
    </row>
    <row r="62" customHeight="true" spans="1:3">
      <c r="A62" s="95">
        <v>51103</v>
      </c>
      <c r="B62" s="99" t="s">
        <v>643</v>
      </c>
      <c r="C62" s="96"/>
    </row>
    <row r="63" customHeight="true" spans="1:3">
      <c r="A63" s="95">
        <v>51104</v>
      </c>
      <c r="B63" s="99" t="s">
        <v>644</v>
      </c>
      <c r="C63" s="96"/>
    </row>
    <row r="64" customHeight="true" spans="1:3">
      <c r="A64" s="100">
        <v>512</v>
      </c>
      <c r="B64" s="97" t="s">
        <v>645</v>
      </c>
      <c r="C64" s="96">
        <f>SUM(C65:C66)</f>
        <v>0</v>
      </c>
    </row>
    <row r="65" customHeight="true" spans="1:3">
      <c r="A65" s="95">
        <v>51201</v>
      </c>
      <c r="B65" s="99" t="s">
        <v>646</v>
      </c>
      <c r="C65" s="96"/>
    </row>
    <row r="66" customHeight="true" spans="1:3">
      <c r="A66" s="95">
        <v>51202</v>
      </c>
      <c r="B66" s="99" t="s">
        <v>647</v>
      </c>
      <c r="C66" s="96"/>
    </row>
    <row r="67" customHeight="true" spans="1:3">
      <c r="A67" s="95">
        <v>513</v>
      </c>
      <c r="B67" s="97" t="s">
        <v>29</v>
      </c>
      <c r="C67" s="96">
        <f>SUM(C68:C71)</f>
        <v>0</v>
      </c>
    </row>
    <row r="68" customHeight="true" spans="1:3">
      <c r="A68" s="95">
        <v>51301</v>
      </c>
      <c r="B68" s="99" t="s">
        <v>648</v>
      </c>
      <c r="C68" s="96"/>
    </row>
    <row r="69" customHeight="true" spans="1:3">
      <c r="A69" s="95">
        <v>51302</v>
      </c>
      <c r="B69" s="99" t="s">
        <v>649</v>
      </c>
      <c r="C69" s="96"/>
    </row>
    <row r="70" customHeight="true" spans="1:3">
      <c r="A70" s="95">
        <v>51303</v>
      </c>
      <c r="B70" s="99" t="s">
        <v>650</v>
      </c>
      <c r="C70" s="96"/>
    </row>
    <row r="71" customHeight="true" spans="1:3">
      <c r="A71" s="95">
        <v>51304</v>
      </c>
      <c r="B71" s="99" t="s">
        <v>651</v>
      </c>
      <c r="C71" s="96"/>
    </row>
    <row r="72" customHeight="true" spans="1:3">
      <c r="A72" s="95">
        <v>514</v>
      </c>
      <c r="B72" s="97" t="s">
        <v>652</v>
      </c>
      <c r="C72" s="96">
        <f>SUM(C73:C74)</f>
        <v>0</v>
      </c>
    </row>
    <row r="73" customHeight="true" spans="1:3">
      <c r="A73" s="95">
        <v>51401</v>
      </c>
      <c r="B73" s="99" t="s">
        <v>653</v>
      </c>
      <c r="C73" s="96"/>
    </row>
    <row r="74" customHeight="true" spans="1:3">
      <c r="A74" s="95">
        <v>51402</v>
      </c>
      <c r="B74" s="99" t="s">
        <v>654</v>
      </c>
      <c r="C74" s="96"/>
    </row>
    <row r="75" customHeight="true" spans="1:3">
      <c r="A75" s="95">
        <v>599</v>
      </c>
      <c r="B75" s="97" t="s">
        <v>655</v>
      </c>
      <c r="C75" s="96">
        <v>1552</v>
      </c>
    </row>
    <row r="76" customHeight="true" spans="1:3">
      <c r="A76" s="95">
        <v>59906</v>
      </c>
      <c r="B76" s="99" t="s">
        <v>656</v>
      </c>
      <c r="C76" s="96"/>
    </row>
    <row r="77" customHeight="true" spans="1:3">
      <c r="A77" s="95">
        <v>59907</v>
      </c>
      <c r="B77" s="99" t="s">
        <v>657</v>
      </c>
      <c r="C77" s="96"/>
    </row>
    <row r="78" customHeight="true" spans="1:3">
      <c r="A78" s="95">
        <v>59908</v>
      </c>
      <c r="B78" s="101" t="s">
        <v>658</v>
      </c>
      <c r="C78" s="96"/>
    </row>
    <row r="79" customHeight="true" spans="1:3">
      <c r="A79" s="95">
        <v>59999</v>
      </c>
      <c r="B79" s="99" t="s">
        <v>655</v>
      </c>
      <c r="C79" s="96"/>
    </row>
    <row r="80" customHeight="true" spans="1:3">
      <c r="A80" s="95"/>
      <c r="B80" s="97" t="s">
        <v>115</v>
      </c>
      <c r="C80" s="96">
        <f>SUM(C5,C10,C21,C29,C36,C40,C43,C47,C50,C56,C59,C64,C67,C72,C75)</f>
        <v>80894</v>
      </c>
    </row>
  </sheetData>
  <sheetProtection formatCells="0" formatColumns="0" formatRows="0" insertRows="0" insertColumns="0" insertHyperlinks="0" deleteColumns="0" deleteRows="0" sort="0" autoFilter="0" pivotTables="0"/>
  <autoFilter ref="A4:C80">
    <extLst/>
  </autoFilter>
  <mergeCells count="1">
    <mergeCell ref="B2:C2"/>
  </mergeCells>
  <printOptions horizontalCentered="true"/>
  <pageMargins left="0.275" right="0.275" top="0.66875" bottom="0.786805555555556" header="0.393055555555556" footer="0.314583333333333"/>
  <pageSetup paperSize="1" orientation="portrait" horizontalDpi="300" verticalDpi="3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workbookViewId="0">
      <pane xSplit="1" ySplit="5" topLeftCell="B6" activePane="bottomRight" state="frozen"/>
      <selection/>
      <selection pane="topRight"/>
      <selection pane="bottomLeft"/>
      <selection pane="bottomRight" activeCell="F14" sqref="F14"/>
    </sheetView>
  </sheetViews>
  <sheetFormatPr defaultColWidth="9" defaultRowHeight="14.25" outlineLevelCol="1"/>
  <cols>
    <col min="1" max="1" width="54.375" style="77" customWidth="true"/>
    <col min="2" max="2" width="22.875" style="77" customWidth="true"/>
    <col min="3" max="16091" width="9" style="77"/>
    <col min="16092" max="16384" width="9" style="78"/>
  </cols>
  <sheetData>
    <row r="1" ht="21" customHeight="true" spans="1:2">
      <c r="A1" s="29" t="s">
        <v>659</v>
      </c>
      <c r="B1" s="79"/>
    </row>
    <row r="2" ht="29" customHeight="true" spans="1:2">
      <c r="A2" s="6" t="s">
        <v>660</v>
      </c>
      <c r="B2" s="6"/>
    </row>
    <row r="3" ht="20.25" spans="1:2">
      <c r="A3" s="80"/>
      <c r="B3" s="81" t="s">
        <v>20</v>
      </c>
    </row>
    <row r="4" ht="18.75" spans="1:2">
      <c r="A4" s="82" t="s">
        <v>661</v>
      </c>
      <c r="B4" s="83" t="s">
        <v>82</v>
      </c>
    </row>
    <row r="5" spans="1:2">
      <c r="A5" s="82" t="s">
        <v>662</v>
      </c>
      <c r="B5" s="84"/>
    </row>
    <row r="6" ht="18.75" spans="1:2">
      <c r="A6" s="85" t="s">
        <v>30</v>
      </c>
      <c r="B6" s="86">
        <f>SUM(B7,B12,B38)</f>
        <v>159008</v>
      </c>
    </row>
    <row r="7" ht="18.75" spans="1:2">
      <c r="A7" s="87" t="s">
        <v>32</v>
      </c>
      <c r="B7" s="88">
        <f>SUM(B8:B11)</f>
        <v>4713</v>
      </c>
    </row>
    <row r="8" ht="18.75" spans="1:2">
      <c r="A8" s="85" t="s">
        <v>34</v>
      </c>
      <c r="B8" s="86">
        <v>363</v>
      </c>
    </row>
    <row r="9" ht="18.75" spans="1:2">
      <c r="A9" s="85" t="s">
        <v>36</v>
      </c>
      <c r="B9" s="86">
        <v>92</v>
      </c>
    </row>
    <row r="10" ht="18.75" spans="1:2">
      <c r="A10" s="85" t="s">
        <v>38</v>
      </c>
      <c r="B10" s="86">
        <v>4258</v>
      </c>
    </row>
    <row r="11" ht="18.75" spans="1:2">
      <c r="A11" s="85" t="s">
        <v>40</v>
      </c>
      <c r="B11" s="86"/>
    </row>
    <row r="12" ht="18.75" spans="1:2">
      <c r="A12" s="87" t="s">
        <v>42</v>
      </c>
      <c r="B12" s="88">
        <f>SUM(B13:B37)</f>
        <v>133481</v>
      </c>
    </row>
    <row r="13" ht="18.75" spans="1:2">
      <c r="A13" s="85" t="s">
        <v>44</v>
      </c>
      <c r="B13" s="86">
        <f>196+63+19</f>
        <v>278</v>
      </c>
    </row>
    <row r="14" ht="18.75" spans="1:2">
      <c r="A14" s="85" t="s">
        <v>46</v>
      </c>
      <c r="B14" s="86">
        <f>70508+1552</f>
        <v>72060</v>
      </c>
    </row>
    <row r="15" ht="18.75" spans="1:2">
      <c r="A15" s="85" t="s">
        <v>48</v>
      </c>
      <c r="B15" s="86">
        <v>1499</v>
      </c>
    </row>
    <row r="16" ht="18.75" spans="1:2">
      <c r="A16" s="85" t="s">
        <v>50</v>
      </c>
      <c r="B16" s="86"/>
    </row>
    <row r="17" ht="18.75" spans="1:2">
      <c r="A17" s="85" t="s">
        <v>51</v>
      </c>
      <c r="B17" s="86">
        <f>766+12890+100+260</f>
        <v>14016</v>
      </c>
    </row>
    <row r="18" ht="18.75" spans="1:2">
      <c r="A18" s="85" t="s">
        <v>52</v>
      </c>
      <c r="B18" s="86">
        <v>6636</v>
      </c>
    </row>
    <row r="19" ht="18.75" spans="1:2">
      <c r="A19" s="85" t="s">
        <v>53</v>
      </c>
      <c r="B19" s="86">
        <f>386+50+274+1184+108</f>
        <v>2002</v>
      </c>
    </row>
    <row r="20" ht="18.75" spans="1:2">
      <c r="A20" s="85" t="s">
        <v>54</v>
      </c>
      <c r="B20" s="86"/>
    </row>
    <row r="21" ht="18.75" spans="1:2">
      <c r="A21" s="85" t="s">
        <v>55</v>
      </c>
      <c r="B21" s="86"/>
    </row>
    <row r="22" ht="18.75" spans="1:2">
      <c r="A22" s="85" t="s">
        <v>56</v>
      </c>
      <c r="B22" s="86"/>
    </row>
    <row r="23" ht="18.75" spans="1:2">
      <c r="A23" s="85" t="s">
        <v>57</v>
      </c>
      <c r="B23" s="86">
        <v>64</v>
      </c>
    </row>
    <row r="24" ht="18.75" spans="1:2">
      <c r="A24" s="85" t="s">
        <v>58</v>
      </c>
      <c r="B24" s="86"/>
    </row>
    <row r="25" ht="18.75" spans="1:2">
      <c r="A25" s="85" t="s">
        <v>59</v>
      </c>
      <c r="B25" s="86"/>
    </row>
    <row r="26" ht="18.75" spans="1:2">
      <c r="A26" s="85" t="s">
        <v>60</v>
      </c>
      <c r="B26" s="86">
        <v>518</v>
      </c>
    </row>
    <row r="27" ht="18.75" spans="1:2">
      <c r="A27" s="85" t="s">
        <v>61</v>
      </c>
      <c r="B27" s="86">
        <f>2067+1543</f>
        <v>3610</v>
      </c>
    </row>
    <row r="28" ht="18.75" spans="1:2">
      <c r="A28" s="85" t="s">
        <v>62</v>
      </c>
      <c r="B28" s="86">
        <v>79</v>
      </c>
    </row>
    <row r="29" ht="18.75" spans="1:2">
      <c r="A29" s="85" t="s">
        <v>63</v>
      </c>
      <c r="B29" s="86"/>
    </row>
    <row r="30" ht="21.6" customHeight="true" spans="1:2">
      <c r="A30" s="85" t="s">
        <v>64</v>
      </c>
      <c r="B30" s="86"/>
    </row>
    <row r="31" ht="21.6" customHeight="true" spans="1:2">
      <c r="A31" s="85" t="s">
        <v>65</v>
      </c>
      <c r="B31" s="86">
        <f>6267+2744</f>
        <v>9011</v>
      </c>
    </row>
    <row r="32" ht="21.6" customHeight="true" spans="1:2">
      <c r="A32" s="89" t="s">
        <v>66</v>
      </c>
      <c r="B32" s="86">
        <v>831</v>
      </c>
    </row>
    <row r="33" ht="21.6" customHeight="true" spans="1:2">
      <c r="A33" s="89" t="s">
        <v>67</v>
      </c>
      <c r="B33" s="86">
        <f>71+9267+251</f>
        <v>9589</v>
      </c>
    </row>
    <row r="34" ht="21.6" customHeight="true" spans="1:2">
      <c r="A34" s="89" t="s">
        <v>68</v>
      </c>
      <c r="B34" s="86">
        <f>1864+680</f>
        <v>2544</v>
      </c>
    </row>
    <row r="35" ht="21.6" customHeight="true" spans="1:2">
      <c r="A35" s="89" t="s">
        <v>69</v>
      </c>
      <c r="B35" s="86">
        <v>100</v>
      </c>
    </row>
    <row r="36" ht="21.6" customHeight="true" spans="1:2">
      <c r="A36" s="85" t="s">
        <v>70</v>
      </c>
      <c r="B36" s="86">
        <f>10242+8+62+332</f>
        <v>10644</v>
      </c>
    </row>
    <row r="37" ht="21.6" customHeight="true" spans="1:2">
      <c r="A37" s="85" t="s">
        <v>71</v>
      </c>
      <c r="B37" s="86"/>
    </row>
    <row r="38" ht="21.6" customHeight="true" spans="1:2">
      <c r="A38" s="87" t="s">
        <v>72</v>
      </c>
      <c r="B38" s="88">
        <f>19284+1308+208+14</f>
        <v>20814</v>
      </c>
    </row>
  </sheetData>
  <autoFilter ref="A5:B38">
    <extLst/>
  </autoFilter>
  <mergeCells count="2">
    <mergeCell ref="A2:B2"/>
    <mergeCell ref="B4:B5"/>
  </mergeCells>
  <printOptions horizontalCentered="true"/>
  <pageMargins left="0.708333333333333" right="0.196527777777778" top="0.275" bottom="0.393055555555556" header="0.156944444444444" footer="0.156944444444444"/>
  <pageSetup paperSize="9" orientation="portrait" useFirstPageNumber="tru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7"/>
  <sheetViews>
    <sheetView zoomScale="85" zoomScaleNormal="85" workbookViewId="0">
      <pane xSplit="3" ySplit="5" topLeftCell="D6" activePane="bottomRight" state="frozen"/>
      <selection/>
      <selection pane="topRight"/>
      <selection pane="bottomLeft"/>
      <selection pane="bottomRight" activeCell="A2" sqref="A2:F13"/>
    </sheetView>
  </sheetViews>
  <sheetFormatPr defaultColWidth="9" defaultRowHeight="14.25" customHeight="true" outlineLevelCol="5"/>
  <cols>
    <col min="1" max="1" width="21.4666666666667" style="70" customWidth="true"/>
    <col min="2" max="4" width="21.4666666666667" style="71" customWidth="true"/>
    <col min="5" max="5" width="21.4666666666667" style="72" customWidth="true"/>
    <col min="6" max="6" width="21.4666666666667" style="70" customWidth="true"/>
    <col min="7" max="16384" width="9" style="71"/>
  </cols>
  <sheetData>
    <row r="1" ht="26" customHeight="true" spans="1:1">
      <c r="A1" s="29" t="s">
        <v>663</v>
      </c>
    </row>
    <row r="2" ht="36" customHeight="true" spans="1:6">
      <c r="A2" s="6" t="s">
        <v>664</v>
      </c>
      <c r="B2" s="6"/>
      <c r="C2" s="6"/>
      <c r="D2" s="6"/>
      <c r="E2" s="6"/>
      <c r="F2" s="6"/>
    </row>
    <row r="3" s="67" customFormat="true" ht="36" customHeight="true" spans="1:6">
      <c r="A3" s="73"/>
      <c r="B3" s="74"/>
      <c r="C3" s="75"/>
      <c r="D3" s="75"/>
      <c r="E3" s="75"/>
      <c r="F3" s="76" t="s">
        <v>20</v>
      </c>
    </row>
    <row r="4" s="68" customFormat="true" ht="36" customHeight="true" spans="1:6">
      <c r="A4" s="55" t="s">
        <v>591</v>
      </c>
      <c r="B4" s="55" t="s">
        <v>146</v>
      </c>
      <c r="C4" s="55" t="s">
        <v>147</v>
      </c>
      <c r="D4" s="55" t="s">
        <v>148</v>
      </c>
      <c r="E4" s="62" t="s">
        <v>665</v>
      </c>
      <c r="F4" s="63" t="s">
        <v>82</v>
      </c>
    </row>
    <row r="5" s="68" customFormat="true" ht="36" customHeight="true" spans="1:6">
      <c r="A5" s="55"/>
      <c r="B5" s="55"/>
      <c r="C5" s="55"/>
      <c r="D5" s="55"/>
      <c r="E5" s="58"/>
      <c r="F5" s="55"/>
    </row>
    <row r="6" s="69" customFormat="true" ht="36" customHeight="true" spans="1:6">
      <c r="A6" s="56"/>
      <c r="B6" s="56"/>
      <c r="C6" s="56"/>
      <c r="D6" s="56"/>
      <c r="E6" s="64"/>
      <c r="F6" s="57"/>
    </row>
    <row r="7" s="69" customFormat="true" ht="36" customHeight="true" spans="1:6">
      <c r="A7" s="56"/>
      <c r="B7" s="56"/>
      <c r="C7" s="56"/>
      <c r="D7" s="56"/>
      <c r="E7" s="56"/>
      <c r="F7" s="57"/>
    </row>
    <row r="8" s="69" customFormat="true" ht="36" customHeight="true" spans="1:6">
      <c r="A8" s="56"/>
      <c r="B8" s="56"/>
      <c r="C8" s="57"/>
      <c r="D8" s="56"/>
      <c r="E8" s="56"/>
      <c r="F8" s="65"/>
    </row>
    <row r="9" s="69" customFormat="true" ht="36" customHeight="true" spans="1:6">
      <c r="A9" s="56"/>
      <c r="B9" s="56"/>
      <c r="C9" s="57"/>
      <c r="D9" s="57"/>
      <c r="E9" s="56"/>
      <c r="F9" s="65"/>
    </row>
    <row r="10" s="69" customFormat="true" ht="36" customHeight="true" spans="1:6">
      <c r="A10" s="55"/>
      <c r="B10" s="55"/>
      <c r="C10" s="58"/>
      <c r="D10" s="55"/>
      <c r="E10" s="58"/>
      <c r="F10" s="55"/>
    </row>
    <row r="11" s="69" customFormat="true" ht="36" customHeight="true" spans="1:6">
      <c r="A11" s="56"/>
      <c r="B11" s="56"/>
      <c r="C11" s="56"/>
      <c r="D11" s="56"/>
      <c r="E11" s="56"/>
      <c r="F11" s="57"/>
    </row>
    <row r="12" s="69" customFormat="true" ht="36" customHeight="true" spans="1:6">
      <c r="A12" s="56"/>
      <c r="B12" s="56"/>
      <c r="C12" s="56"/>
      <c r="D12" s="56"/>
      <c r="E12" s="56"/>
      <c r="F12" s="66"/>
    </row>
    <row r="13" s="69" customFormat="true" ht="36" customHeight="true" spans="1:6">
      <c r="A13" s="55" t="s">
        <v>115</v>
      </c>
      <c r="B13" s="59"/>
      <c r="C13" s="60"/>
      <c r="D13" s="61"/>
      <c r="E13" s="58"/>
      <c r="F13" s="55">
        <v>0</v>
      </c>
    </row>
    <row r="14" s="67" customFormat="true" customHeight="true" spans="1:6">
      <c r="A14" s="67" t="s">
        <v>666</v>
      </c>
      <c r="E14" s="75"/>
      <c r="F14" s="68"/>
    </row>
    <row r="15" s="67" customFormat="true" customHeight="true" spans="1:6">
      <c r="A15" s="68"/>
      <c r="E15" s="75"/>
      <c r="F15" s="68"/>
    </row>
    <row r="16" s="67" customFormat="true" customHeight="true" spans="1:6">
      <c r="A16" s="68"/>
      <c r="E16" s="75"/>
      <c r="F16" s="68"/>
    </row>
    <row r="17" s="67" customFormat="true" customHeight="true" spans="1:6">
      <c r="A17" s="68"/>
      <c r="E17" s="75"/>
      <c r="F17" s="68"/>
    </row>
  </sheetData>
  <mergeCells count="2">
    <mergeCell ref="A2:F2"/>
    <mergeCell ref="A3:B3"/>
  </mergeCells>
  <printOptions horizontalCentered="true"/>
  <pageMargins left="0.306944444444444" right="0.267361111111111" top="0.354166666666667" bottom="0.393055555555556" header="0.275" footer="0.196527777777778"/>
  <pageSetup paperSize="9" scale="82" orientation="landscape" useFirstPageNumber="true" horizontalDpi="6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pane xSplit="1" ySplit="4" topLeftCell="B5" activePane="bottomRight" state="frozen"/>
      <selection/>
      <selection pane="topRight"/>
      <selection pane="bottomLeft"/>
      <selection pane="bottomRight" activeCell="A1" sqref="A1:F22"/>
    </sheetView>
  </sheetViews>
  <sheetFormatPr defaultColWidth="10" defaultRowHeight="14.25" customHeight="true" outlineLevelCol="5"/>
  <cols>
    <col min="1" max="6" width="20.875" style="19" customWidth="true"/>
    <col min="7" max="16384" width="10" style="19"/>
  </cols>
  <sheetData>
    <row r="1" ht="26" customHeight="true" spans="1:1">
      <c r="A1" s="29" t="s">
        <v>667</v>
      </c>
    </row>
    <row r="2" ht="32.4" customHeight="true" spans="1:6">
      <c r="A2" s="6" t="s">
        <v>668</v>
      </c>
      <c r="B2" s="6"/>
      <c r="C2" s="6"/>
      <c r="D2" s="6"/>
      <c r="E2" s="6"/>
      <c r="F2" s="6"/>
    </row>
    <row r="3" ht="21" customHeight="true" spans="1:6">
      <c r="A3" s="44"/>
      <c r="B3" s="44"/>
      <c r="C3" s="44"/>
      <c r="D3" s="44"/>
      <c r="E3" s="44"/>
      <c r="F3" s="2" t="s">
        <v>20</v>
      </c>
    </row>
    <row r="4" ht="29" customHeight="true" spans="1:6">
      <c r="A4" s="55" t="s">
        <v>591</v>
      </c>
      <c r="B4" s="55" t="s">
        <v>146</v>
      </c>
      <c r="C4" s="55" t="s">
        <v>147</v>
      </c>
      <c r="D4" s="55" t="s">
        <v>148</v>
      </c>
      <c r="E4" s="62" t="s">
        <v>665</v>
      </c>
      <c r="F4" s="63" t="s">
        <v>82</v>
      </c>
    </row>
    <row r="5" ht="23" customHeight="true" spans="1:6">
      <c r="A5" s="55"/>
      <c r="B5" s="55"/>
      <c r="C5" s="55"/>
      <c r="D5" s="55"/>
      <c r="E5" s="58"/>
      <c r="F5" s="55"/>
    </row>
    <row r="6" ht="23" customHeight="true" spans="1:6">
      <c r="A6" s="56"/>
      <c r="B6" s="56"/>
      <c r="C6" s="56"/>
      <c r="D6" s="56"/>
      <c r="E6" s="64"/>
      <c r="F6" s="57"/>
    </row>
    <row r="7" ht="23" customHeight="true" spans="1:6">
      <c r="A7" s="56"/>
      <c r="B7" s="56"/>
      <c r="C7" s="56"/>
      <c r="D7" s="56"/>
      <c r="E7" s="56"/>
      <c r="F7" s="57"/>
    </row>
    <row r="8" ht="23" customHeight="true" spans="1:6">
      <c r="A8" s="56"/>
      <c r="B8" s="56"/>
      <c r="C8" s="57"/>
      <c r="D8" s="56"/>
      <c r="E8" s="56"/>
      <c r="F8" s="65"/>
    </row>
    <row r="9" ht="23" customHeight="true" spans="1:6">
      <c r="A9" s="56"/>
      <c r="B9" s="56"/>
      <c r="C9" s="57"/>
      <c r="D9" s="57"/>
      <c r="E9" s="56"/>
      <c r="F9" s="65"/>
    </row>
    <row r="10" ht="23" customHeight="true" spans="1:6">
      <c r="A10" s="55"/>
      <c r="B10" s="55"/>
      <c r="C10" s="58"/>
      <c r="D10" s="55"/>
      <c r="E10" s="58"/>
      <c r="F10" s="55"/>
    </row>
    <row r="11" ht="23" customHeight="true" spans="1:6">
      <c r="A11" s="56"/>
      <c r="B11" s="56"/>
      <c r="C11" s="56"/>
      <c r="D11" s="56"/>
      <c r="E11" s="56"/>
      <c r="F11" s="57"/>
    </row>
    <row r="12" ht="23" customHeight="true" spans="1:6">
      <c r="A12" s="55"/>
      <c r="B12" s="55"/>
      <c r="C12" s="55"/>
      <c r="D12" s="55"/>
      <c r="E12" s="58"/>
      <c r="F12" s="55"/>
    </row>
    <row r="13" ht="23" customHeight="true" spans="1:6">
      <c r="A13" s="56"/>
      <c r="B13" s="56"/>
      <c r="C13" s="56"/>
      <c r="D13" s="56"/>
      <c r="E13" s="56"/>
      <c r="F13" s="66"/>
    </row>
    <row r="14" ht="23" customHeight="true" spans="1:6">
      <c r="A14" s="56"/>
      <c r="B14" s="56"/>
      <c r="C14" s="56"/>
      <c r="D14" s="56"/>
      <c r="E14" s="56"/>
      <c r="F14" s="66"/>
    </row>
    <row r="15" ht="23" customHeight="true" spans="1:6">
      <c r="A15" s="56"/>
      <c r="B15" s="56"/>
      <c r="C15" s="56"/>
      <c r="D15" s="56"/>
      <c r="E15" s="56"/>
      <c r="F15" s="66"/>
    </row>
    <row r="16" ht="28" customHeight="true" spans="1:6">
      <c r="A16" s="55" t="s">
        <v>115</v>
      </c>
      <c r="B16" s="59"/>
      <c r="C16" s="60"/>
      <c r="D16" s="61"/>
      <c r="E16" s="58"/>
      <c r="F16" s="55">
        <f>F5+F10+F12</f>
        <v>0</v>
      </c>
    </row>
    <row r="17" ht="21" customHeight="true" spans="1:1">
      <c r="A17" s="19" t="s">
        <v>666</v>
      </c>
    </row>
  </sheetData>
  <mergeCells count="1">
    <mergeCell ref="A2:F2"/>
  </mergeCells>
  <printOptions horizontalCentered="true"/>
  <pageMargins left="0.338194444444444" right="0.236111111111111" top="0.680555555555556" bottom="0.865972222222222" header="0.275" footer="0.511805555555556"/>
  <pageSetup paperSize="9" orientation="landscape" horizont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pane xSplit="1" ySplit="4" topLeftCell="B5" activePane="bottomRight" state="frozen"/>
      <selection/>
      <selection pane="topRight"/>
      <selection pane="bottomLeft"/>
      <selection pane="bottomRight" activeCell="A1" sqref="A1:F20"/>
    </sheetView>
  </sheetViews>
  <sheetFormatPr defaultColWidth="10" defaultRowHeight="14.25" customHeight="true" outlineLevelCol="5"/>
  <cols>
    <col min="1" max="6" width="20.75" style="19" customWidth="true"/>
    <col min="7" max="16384" width="10" style="19"/>
  </cols>
  <sheetData>
    <row r="1" ht="21" customHeight="true" spans="1:1">
      <c r="A1" s="29" t="s">
        <v>669</v>
      </c>
    </row>
    <row r="2" ht="32.4" customHeight="true" spans="1:6">
      <c r="A2" s="6" t="s">
        <v>670</v>
      </c>
      <c r="B2" s="6"/>
      <c r="C2" s="6"/>
      <c r="D2" s="6"/>
      <c r="E2" s="6"/>
      <c r="F2" s="6"/>
    </row>
    <row r="3" ht="21" customHeight="true" spans="1:6">
      <c r="A3" s="44"/>
      <c r="B3" s="44"/>
      <c r="C3" s="44"/>
      <c r="D3" s="44"/>
      <c r="E3" s="44"/>
      <c r="F3" s="2" t="s">
        <v>20</v>
      </c>
    </row>
    <row r="4" ht="29" customHeight="true" spans="1:6">
      <c r="A4" s="55" t="s">
        <v>591</v>
      </c>
      <c r="B4" s="55" t="s">
        <v>146</v>
      </c>
      <c r="C4" s="55" t="s">
        <v>147</v>
      </c>
      <c r="D4" s="55" t="s">
        <v>148</v>
      </c>
      <c r="E4" s="62" t="s">
        <v>665</v>
      </c>
      <c r="F4" s="63" t="s">
        <v>82</v>
      </c>
    </row>
    <row r="5" ht="23" customHeight="true" spans="1:6">
      <c r="A5" s="55"/>
      <c r="B5" s="55"/>
      <c r="C5" s="55"/>
      <c r="D5" s="55"/>
      <c r="E5" s="58"/>
      <c r="F5" s="55"/>
    </row>
    <row r="6" ht="23" customHeight="true" spans="1:6">
      <c r="A6" s="56"/>
      <c r="B6" s="56"/>
      <c r="C6" s="56"/>
      <c r="D6" s="56"/>
      <c r="E6" s="64"/>
      <c r="F6" s="57"/>
    </row>
    <row r="7" ht="23" customHeight="true" spans="1:6">
      <c r="A7" s="56"/>
      <c r="B7" s="56"/>
      <c r="C7" s="56"/>
      <c r="D7" s="56"/>
      <c r="E7" s="56"/>
      <c r="F7" s="57"/>
    </row>
    <row r="8" ht="23" customHeight="true" spans="1:6">
      <c r="A8" s="56"/>
      <c r="B8" s="56"/>
      <c r="C8" s="57"/>
      <c r="D8" s="56"/>
      <c r="E8" s="56"/>
      <c r="F8" s="65"/>
    </row>
    <row r="9" ht="23" customHeight="true" spans="1:6">
      <c r="A9" s="56"/>
      <c r="B9" s="56"/>
      <c r="C9" s="57"/>
      <c r="D9" s="57"/>
      <c r="E9" s="56"/>
      <c r="F9" s="65"/>
    </row>
    <row r="10" ht="23" customHeight="true" spans="1:6">
      <c r="A10" s="55"/>
      <c r="B10" s="55"/>
      <c r="C10" s="58"/>
      <c r="D10" s="55"/>
      <c r="E10" s="58"/>
      <c r="F10" s="55"/>
    </row>
    <row r="11" ht="23" customHeight="true" spans="1:6">
      <c r="A11" s="55"/>
      <c r="B11" s="55"/>
      <c r="C11" s="55"/>
      <c r="D11" s="55"/>
      <c r="E11" s="58"/>
      <c r="F11" s="55"/>
    </row>
    <row r="12" ht="23" customHeight="true" spans="1:6">
      <c r="A12" s="56"/>
      <c r="B12" s="56"/>
      <c r="C12" s="56"/>
      <c r="D12" s="56"/>
      <c r="E12" s="56"/>
      <c r="F12" s="66"/>
    </row>
    <row r="13" ht="23" customHeight="true" spans="1:6">
      <c r="A13" s="56"/>
      <c r="B13" s="56"/>
      <c r="C13" s="56"/>
      <c r="D13" s="56"/>
      <c r="E13" s="56"/>
      <c r="F13" s="66"/>
    </row>
    <row r="14" ht="23" customHeight="true" spans="1:6">
      <c r="A14" s="56"/>
      <c r="B14" s="56"/>
      <c r="C14" s="56"/>
      <c r="D14" s="56"/>
      <c r="E14" s="56"/>
      <c r="F14" s="66"/>
    </row>
    <row r="15" ht="23" customHeight="true" spans="1:6">
      <c r="A15" s="56"/>
      <c r="B15" s="56"/>
      <c r="C15" s="56"/>
      <c r="D15" s="56"/>
      <c r="E15" s="56"/>
      <c r="F15" s="66"/>
    </row>
    <row r="16" ht="28" customHeight="true" spans="1:6">
      <c r="A16" s="55" t="s">
        <v>115</v>
      </c>
      <c r="B16" s="59"/>
      <c r="C16" s="60"/>
      <c r="D16" s="61"/>
      <c r="E16" s="58"/>
      <c r="F16" s="55">
        <f>F5+F10+F11</f>
        <v>0</v>
      </c>
    </row>
    <row r="17" ht="21" customHeight="true" spans="1:1">
      <c r="A17" s="19" t="s">
        <v>666</v>
      </c>
    </row>
  </sheetData>
  <mergeCells count="1">
    <mergeCell ref="A2:F2"/>
  </mergeCells>
  <printOptions horizontalCentered="true"/>
  <pageMargins left="0.338194444444444" right="0.236111111111111" top="0.680555555555556" bottom="0.865972222222222" header="0.275" footer="0.511805555555556"/>
  <pageSetup paperSize="9" orientation="landscape" horizontalDpi="6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workbookViewId="0">
      <pane ySplit="5" topLeftCell="A56" activePane="bottomLeft" state="frozen"/>
      <selection/>
      <selection pane="bottomLeft" activeCell="K9" sqref="K9"/>
    </sheetView>
  </sheetViews>
  <sheetFormatPr defaultColWidth="10" defaultRowHeight="11.25" outlineLevelCol="7"/>
  <cols>
    <col min="1" max="1" width="11.125" style="42" customWidth="true"/>
    <col min="2" max="4" width="15.125" style="42" customWidth="true"/>
    <col min="5" max="5" width="25.75" style="41" customWidth="true"/>
    <col min="6" max="6" width="17.75" style="42" customWidth="true"/>
    <col min="7" max="7" width="25.625" style="42" customWidth="true"/>
    <col min="8" max="8" width="12.5" style="42" customWidth="true"/>
    <col min="9" max="16384" width="10" style="43"/>
  </cols>
  <sheetData>
    <row r="1" ht="15.75" spans="1:1">
      <c r="A1" s="5" t="s">
        <v>671</v>
      </c>
    </row>
    <row r="2" s="38" customFormat="true" ht="20.25" spans="1:8">
      <c r="A2" s="6" t="s">
        <v>672</v>
      </c>
      <c r="B2" s="6"/>
      <c r="C2" s="6"/>
      <c r="D2" s="6"/>
      <c r="E2" s="49"/>
      <c r="F2" s="6"/>
      <c r="G2" s="6"/>
      <c r="H2" s="6"/>
    </row>
    <row r="3" s="38" customFormat="true" ht="22.5" spans="1:8">
      <c r="A3" s="44"/>
      <c r="B3" s="44"/>
      <c r="C3" s="44"/>
      <c r="D3" s="44"/>
      <c r="E3" s="50"/>
      <c r="F3" s="44"/>
      <c r="H3" s="23" t="s">
        <v>20</v>
      </c>
    </row>
    <row r="4" s="39" customFormat="true" ht="14.25" spans="1:8">
      <c r="A4" s="45" t="s">
        <v>591</v>
      </c>
      <c r="B4" s="45" t="s">
        <v>112</v>
      </c>
      <c r="C4" s="45"/>
      <c r="D4" s="45"/>
      <c r="E4" s="51" t="s">
        <v>673</v>
      </c>
      <c r="F4" s="51" t="s">
        <v>674</v>
      </c>
      <c r="G4" s="51" t="s">
        <v>675</v>
      </c>
      <c r="H4" s="51" t="s">
        <v>676</v>
      </c>
    </row>
    <row r="5" ht="12" spans="1:8">
      <c r="A5" s="45"/>
      <c r="B5" s="45" t="s">
        <v>146</v>
      </c>
      <c r="C5" s="45" t="s">
        <v>147</v>
      </c>
      <c r="D5" s="45" t="s">
        <v>148</v>
      </c>
      <c r="E5" s="51"/>
      <c r="F5" s="51"/>
      <c r="G5" s="51"/>
      <c r="H5" s="51"/>
    </row>
    <row r="6" s="40" customFormat="true" ht="24" spans="1:8">
      <c r="A6" s="8">
        <v>2010505</v>
      </c>
      <c r="B6" s="9" t="s">
        <v>677</v>
      </c>
      <c r="C6" s="9" t="s">
        <v>678</v>
      </c>
      <c r="D6" s="9" t="s">
        <v>679</v>
      </c>
      <c r="E6" s="9" t="s">
        <v>680</v>
      </c>
      <c r="F6" s="8" t="s">
        <v>681</v>
      </c>
      <c r="G6" s="9" t="s">
        <v>682</v>
      </c>
      <c r="H6" s="8">
        <v>8</v>
      </c>
    </row>
    <row r="7" s="40" customFormat="true" ht="24" spans="1:8">
      <c r="A7" s="8">
        <v>2010505</v>
      </c>
      <c r="B7" s="9" t="s">
        <v>677</v>
      </c>
      <c r="C7" s="9" t="s">
        <v>678</v>
      </c>
      <c r="D7" s="9" t="s">
        <v>679</v>
      </c>
      <c r="E7" s="9" t="s">
        <v>683</v>
      </c>
      <c r="F7" s="8" t="s">
        <v>684</v>
      </c>
      <c r="G7" s="9" t="s">
        <v>685</v>
      </c>
      <c r="H7" s="8">
        <v>5</v>
      </c>
    </row>
    <row r="8" s="40" customFormat="true" ht="24" spans="1:8">
      <c r="A8" s="8">
        <v>2012902</v>
      </c>
      <c r="B8" s="9" t="s">
        <v>677</v>
      </c>
      <c r="C8" s="9" t="s">
        <v>686</v>
      </c>
      <c r="D8" s="9" t="s">
        <v>229</v>
      </c>
      <c r="E8" s="9" t="s">
        <v>687</v>
      </c>
      <c r="F8" s="8" t="s">
        <v>688</v>
      </c>
      <c r="G8" s="9" t="s">
        <v>689</v>
      </c>
      <c r="H8" s="8">
        <v>18.2</v>
      </c>
    </row>
    <row r="9" s="40" customFormat="true" ht="36" spans="1:8">
      <c r="A9" s="8">
        <v>2012902</v>
      </c>
      <c r="B9" s="9" t="s">
        <v>677</v>
      </c>
      <c r="C9" s="9" t="s">
        <v>686</v>
      </c>
      <c r="D9" s="9" t="s">
        <v>229</v>
      </c>
      <c r="E9" s="52" t="s">
        <v>690</v>
      </c>
      <c r="F9" s="8" t="s">
        <v>691</v>
      </c>
      <c r="G9" s="9" t="s">
        <v>692</v>
      </c>
      <c r="H9" s="8">
        <v>24.5</v>
      </c>
    </row>
    <row r="10" ht="36" spans="1:8">
      <c r="A10" s="8">
        <v>2012999</v>
      </c>
      <c r="B10" s="9" t="s">
        <v>677</v>
      </c>
      <c r="C10" s="9" t="s">
        <v>686</v>
      </c>
      <c r="D10" s="9" t="s">
        <v>693</v>
      </c>
      <c r="E10" s="9" t="s">
        <v>694</v>
      </c>
      <c r="F10" s="8" t="s">
        <v>688</v>
      </c>
      <c r="G10" s="9" t="s">
        <v>695</v>
      </c>
      <c r="H10" s="8">
        <v>9.24</v>
      </c>
    </row>
    <row r="11" s="41" customFormat="true" ht="24" spans="1:8">
      <c r="A11" s="8">
        <v>2011504</v>
      </c>
      <c r="B11" s="9" t="s">
        <v>677</v>
      </c>
      <c r="C11" s="9" t="s">
        <v>696</v>
      </c>
      <c r="D11" s="9" t="s">
        <v>697</v>
      </c>
      <c r="E11" s="9" t="s">
        <v>698</v>
      </c>
      <c r="F11" s="8" t="s">
        <v>699</v>
      </c>
      <c r="G11" s="9" t="s">
        <v>700</v>
      </c>
      <c r="H11" s="8"/>
    </row>
    <row r="12" ht="24" spans="1:8">
      <c r="A12" s="8">
        <v>2013404</v>
      </c>
      <c r="B12" s="9" t="s">
        <v>677</v>
      </c>
      <c r="C12" s="9" t="s">
        <v>224</v>
      </c>
      <c r="D12" s="9" t="s">
        <v>205</v>
      </c>
      <c r="E12" s="9" t="s">
        <v>701</v>
      </c>
      <c r="F12" s="8" t="s">
        <v>702</v>
      </c>
      <c r="G12" s="9" t="s">
        <v>703</v>
      </c>
      <c r="H12" s="8">
        <v>13</v>
      </c>
    </row>
    <row r="13" ht="24" spans="1:8">
      <c r="A13" s="8">
        <v>2013602</v>
      </c>
      <c r="B13" s="9" t="s">
        <v>677</v>
      </c>
      <c r="C13" s="46" t="s">
        <v>704</v>
      </c>
      <c r="D13" s="46" t="s">
        <v>229</v>
      </c>
      <c r="E13" s="9" t="s">
        <v>705</v>
      </c>
      <c r="F13" s="8" t="s">
        <v>706</v>
      </c>
      <c r="G13" s="9" t="s">
        <v>707</v>
      </c>
      <c r="H13" s="8">
        <v>7</v>
      </c>
    </row>
    <row r="14" ht="24" spans="1:8">
      <c r="A14" s="8">
        <v>2040202</v>
      </c>
      <c r="B14" s="9" t="s">
        <v>708</v>
      </c>
      <c r="C14" s="9" t="s">
        <v>709</v>
      </c>
      <c r="D14" s="9" t="s">
        <v>229</v>
      </c>
      <c r="E14" s="9" t="s">
        <v>710</v>
      </c>
      <c r="F14" s="8" t="s">
        <v>711</v>
      </c>
      <c r="G14" s="9" t="s">
        <v>712</v>
      </c>
      <c r="H14" s="8">
        <v>84</v>
      </c>
    </row>
    <row r="15" ht="24" spans="1:8">
      <c r="A15" s="8">
        <v>2040211</v>
      </c>
      <c r="B15" s="9" t="s">
        <v>708</v>
      </c>
      <c r="C15" s="9" t="s">
        <v>709</v>
      </c>
      <c r="D15" s="9" t="s">
        <v>713</v>
      </c>
      <c r="E15" s="9" t="s">
        <v>714</v>
      </c>
      <c r="F15" s="8" t="s">
        <v>711</v>
      </c>
      <c r="G15" s="9" t="s">
        <v>715</v>
      </c>
      <c r="H15" s="8">
        <v>16</v>
      </c>
    </row>
    <row r="16" ht="36" spans="1:8">
      <c r="A16" s="8">
        <v>2040604</v>
      </c>
      <c r="B16" s="9" t="s">
        <v>708</v>
      </c>
      <c r="C16" s="9" t="s">
        <v>716</v>
      </c>
      <c r="D16" s="9" t="s">
        <v>717</v>
      </c>
      <c r="E16" s="9" t="s">
        <v>718</v>
      </c>
      <c r="F16" s="8" t="s">
        <v>719</v>
      </c>
      <c r="G16" s="9" t="s">
        <v>720</v>
      </c>
      <c r="H16" s="8">
        <v>14.7</v>
      </c>
    </row>
    <row r="17" ht="24" spans="1:8">
      <c r="A17" s="8">
        <v>2060402</v>
      </c>
      <c r="B17" s="9" t="s">
        <v>721</v>
      </c>
      <c r="C17" s="47" t="s">
        <v>722</v>
      </c>
      <c r="D17" s="9" t="s">
        <v>723</v>
      </c>
      <c r="E17" s="9" t="s">
        <v>724</v>
      </c>
      <c r="F17" s="8"/>
      <c r="G17" s="9" t="s">
        <v>725</v>
      </c>
      <c r="H17" s="8">
        <v>3.5</v>
      </c>
    </row>
    <row r="18" ht="36" spans="1:8">
      <c r="A18" s="8">
        <v>2070805</v>
      </c>
      <c r="B18" s="9" t="s">
        <v>726</v>
      </c>
      <c r="C18" s="9" t="s">
        <v>296</v>
      </c>
      <c r="D18" s="9" t="s">
        <v>727</v>
      </c>
      <c r="E18" s="9" t="s">
        <v>728</v>
      </c>
      <c r="F18" s="8" t="s">
        <v>729</v>
      </c>
      <c r="G18" s="9" t="s">
        <v>730</v>
      </c>
      <c r="H18" s="8">
        <v>90</v>
      </c>
    </row>
    <row r="19" ht="36" spans="1:8">
      <c r="A19" s="8">
        <v>2070805</v>
      </c>
      <c r="B19" s="9" t="s">
        <v>726</v>
      </c>
      <c r="C19" s="9" t="s">
        <v>296</v>
      </c>
      <c r="D19" s="9" t="s">
        <v>727</v>
      </c>
      <c r="E19" s="9" t="s">
        <v>731</v>
      </c>
      <c r="F19" s="8" t="s">
        <v>729</v>
      </c>
      <c r="G19" s="9" t="s">
        <v>732</v>
      </c>
      <c r="H19" s="8">
        <v>21.7</v>
      </c>
    </row>
    <row r="20" ht="36" spans="1:8">
      <c r="A20" s="8">
        <v>2070199</v>
      </c>
      <c r="B20" s="9" t="s">
        <v>726</v>
      </c>
      <c r="C20" s="9" t="s">
        <v>733</v>
      </c>
      <c r="D20" s="9" t="s">
        <v>734</v>
      </c>
      <c r="E20" s="52" t="s">
        <v>735</v>
      </c>
      <c r="F20" s="8" t="s">
        <v>729</v>
      </c>
      <c r="G20" s="52" t="s">
        <v>736</v>
      </c>
      <c r="H20" s="8">
        <v>191.91</v>
      </c>
    </row>
    <row r="21" ht="36" spans="1:8">
      <c r="A21" s="8">
        <v>2070199</v>
      </c>
      <c r="B21" s="9" t="s">
        <v>726</v>
      </c>
      <c r="C21" s="9" t="s">
        <v>733</v>
      </c>
      <c r="D21" s="9" t="s">
        <v>734</v>
      </c>
      <c r="E21" s="9" t="s">
        <v>737</v>
      </c>
      <c r="F21" s="8" t="s">
        <v>729</v>
      </c>
      <c r="G21" s="9" t="s">
        <v>738</v>
      </c>
      <c r="H21" s="8">
        <v>39</v>
      </c>
    </row>
    <row r="22" ht="36" spans="1:8">
      <c r="A22" s="8">
        <v>2070199</v>
      </c>
      <c r="B22" s="9" t="s">
        <v>726</v>
      </c>
      <c r="C22" s="9" t="s">
        <v>733</v>
      </c>
      <c r="D22" s="9" t="s">
        <v>734</v>
      </c>
      <c r="E22" s="9" t="s">
        <v>739</v>
      </c>
      <c r="F22" s="8" t="s">
        <v>729</v>
      </c>
      <c r="G22" s="9" t="s">
        <v>740</v>
      </c>
      <c r="H22" s="8">
        <v>84</v>
      </c>
    </row>
    <row r="23" ht="36" spans="1:8">
      <c r="A23" s="8">
        <v>2070805</v>
      </c>
      <c r="B23" s="9" t="s">
        <v>726</v>
      </c>
      <c r="C23" s="9" t="s">
        <v>296</v>
      </c>
      <c r="D23" s="9" t="s">
        <v>727</v>
      </c>
      <c r="E23" s="9" t="s">
        <v>741</v>
      </c>
      <c r="F23" s="8" t="s">
        <v>729</v>
      </c>
      <c r="G23" s="52" t="s">
        <v>742</v>
      </c>
      <c r="H23" s="8">
        <v>12</v>
      </c>
    </row>
    <row r="24" ht="24" spans="1:8">
      <c r="A24" s="8">
        <v>2080701</v>
      </c>
      <c r="B24" s="9" t="s">
        <v>743</v>
      </c>
      <c r="C24" s="9" t="s">
        <v>744</v>
      </c>
      <c r="D24" s="9" t="s">
        <v>745</v>
      </c>
      <c r="E24" s="9" t="s">
        <v>746</v>
      </c>
      <c r="F24" s="8" t="s">
        <v>747</v>
      </c>
      <c r="G24" s="9" t="s">
        <v>748</v>
      </c>
      <c r="H24" s="8">
        <v>1687</v>
      </c>
    </row>
    <row r="25" ht="24" spans="1:8">
      <c r="A25" s="8">
        <v>2080902</v>
      </c>
      <c r="B25" s="9" t="s">
        <v>743</v>
      </c>
      <c r="C25" s="9" t="s">
        <v>749</v>
      </c>
      <c r="D25" s="9" t="s">
        <v>750</v>
      </c>
      <c r="E25" s="9" t="s">
        <v>751</v>
      </c>
      <c r="F25" s="8" t="s">
        <v>752</v>
      </c>
      <c r="G25" s="9" t="s">
        <v>753</v>
      </c>
      <c r="H25" s="8">
        <v>0.1</v>
      </c>
    </row>
    <row r="26" ht="36" spans="1:8">
      <c r="A26" s="8">
        <v>2081107</v>
      </c>
      <c r="B26" s="9" t="s">
        <v>743</v>
      </c>
      <c r="C26" s="9" t="s">
        <v>754</v>
      </c>
      <c r="D26" s="9" t="s">
        <v>755</v>
      </c>
      <c r="E26" s="9" t="s">
        <v>756</v>
      </c>
      <c r="F26" s="8" t="s">
        <v>757</v>
      </c>
      <c r="G26" s="9" t="s">
        <v>758</v>
      </c>
      <c r="H26" s="8">
        <v>876</v>
      </c>
    </row>
    <row r="27" ht="24" spans="1:8">
      <c r="A27" s="8">
        <v>2101401</v>
      </c>
      <c r="B27" s="9" t="s">
        <v>759</v>
      </c>
      <c r="C27" s="9" t="s">
        <v>760</v>
      </c>
      <c r="D27" s="9" t="s">
        <v>761</v>
      </c>
      <c r="E27" s="9" t="s">
        <v>762</v>
      </c>
      <c r="F27" s="8" t="s">
        <v>752</v>
      </c>
      <c r="G27" s="9" t="s">
        <v>763</v>
      </c>
      <c r="H27" s="8">
        <v>30</v>
      </c>
    </row>
    <row r="28" ht="24" spans="1:8">
      <c r="A28" s="8">
        <v>2110502</v>
      </c>
      <c r="B28" s="9" t="s">
        <v>764</v>
      </c>
      <c r="C28" s="9" t="s">
        <v>765</v>
      </c>
      <c r="D28" s="9" t="s">
        <v>766</v>
      </c>
      <c r="E28" s="9" t="s">
        <v>767</v>
      </c>
      <c r="F28" s="8" t="s">
        <v>768</v>
      </c>
      <c r="G28" s="9" t="s">
        <v>769</v>
      </c>
      <c r="H28" s="8">
        <v>68.4</v>
      </c>
    </row>
    <row r="29" ht="24" spans="1:8">
      <c r="A29" s="8">
        <v>2110602</v>
      </c>
      <c r="B29" s="9" t="s">
        <v>764</v>
      </c>
      <c r="C29" s="9" t="s">
        <v>770</v>
      </c>
      <c r="D29" s="9" t="s">
        <v>771</v>
      </c>
      <c r="E29" s="9" t="s">
        <v>772</v>
      </c>
      <c r="F29" s="8" t="s">
        <v>768</v>
      </c>
      <c r="G29" s="9" t="s">
        <v>773</v>
      </c>
      <c r="H29" s="8">
        <v>1789</v>
      </c>
    </row>
    <row r="30" ht="36" spans="1:8">
      <c r="A30" s="8">
        <v>2110602</v>
      </c>
      <c r="B30" s="9" t="s">
        <v>764</v>
      </c>
      <c r="C30" s="9" t="s">
        <v>770</v>
      </c>
      <c r="D30" s="9" t="s">
        <v>771</v>
      </c>
      <c r="E30" s="9" t="s">
        <v>774</v>
      </c>
      <c r="F30" s="8" t="s">
        <v>768</v>
      </c>
      <c r="G30" s="9" t="s">
        <v>775</v>
      </c>
      <c r="H30" s="8">
        <v>208.3</v>
      </c>
    </row>
    <row r="31" ht="36" spans="1:8">
      <c r="A31" s="8">
        <v>2110699</v>
      </c>
      <c r="B31" s="9" t="s">
        <v>764</v>
      </c>
      <c r="C31" s="9" t="s">
        <v>770</v>
      </c>
      <c r="D31" s="9" t="s">
        <v>776</v>
      </c>
      <c r="E31" s="9" t="s">
        <v>774</v>
      </c>
      <c r="F31" s="8" t="s">
        <v>768</v>
      </c>
      <c r="G31" s="9" t="s">
        <v>775</v>
      </c>
      <c r="H31" s="8">
        <v>14</v>
      </c>
    </row>
    <row r="32" ht="36" spans="1:8">
      <c r="A32" s="8">
        <v>2130106</v>
      </c>
      <c r="B32" s="9" t="s">
        <v>777</v>
      </c>
      <c r="C32" s="9" t="s">
        <v>778</v>
      </c>
      <c r="D32" s="9" t="s">
        <v>779</v>
      </c>
      <c r="E32" s="9" t="s">
        <v>780</v>
      </c>
      <c r="F32" s="8" t="s">
        <v>781</v>
      </c>
      <c r="G32" s="9" t="s">
        <v>782</v>
      </c>
      <c r="H32" s="8">
        <f>115+18.6+28</f>
        <v>161.6</v>
      </c>
    </row>
    <row r="33" ht="36" spans="1:8">
      <c r="A33" s="8">
        <v>2130106</v>
      </c>
      <c r="B33" s="9" t="s">
        <v>777</v>
      </c>
      <c r="C33" s="9" t="s">
        <v>778</v>
      </c>
      <c r="D33" s="9" t="s">
        <v>779</v>
      </c>
      <c r="E33" s="9" t="s">
        <v>783</v>
      </c>
      <c r="F33" s="8" t="s">
        <v>781</v>
      </c>
      <c r="G33" s="9" t="s">
        <v>782</v>
      </c>
      <c r="H33" s="8">
        <f>823+120+100</f>
        <v>1043</v>
      </c>
    </row>
    <row r="34" ht="36" spans="1:8">
      <c r="A34" s="8">
        <v>2130108</v>
      </c>
      <c r="B34" s="9" t="s">
        <v>777</v>
      </c>
      <c r="C34" s="9" t="s">
        <v>778</v>
      </c>
      <c r="D34" s="9" t="s">
        <v>784</v>
      </c>
      <c r="E34" s="9" t="s">
        <v>780</v>
      </c>
      <c r="F34" s="8" t="s">
        <v>781</v>
      </c>
      <c r="G34" s="9" t="s">
        <v>782</v>
      </c>
      <c r="H34" s="8">
        <v>17</v>
      </c>
    </row>
    <row r="35" ht="24" spans="1:8">
      <c r="A35" s="8">
        <v>2130108</v>
      </c>
      <c r="B35" s="9" t="s">
        <v>777</v>
      </c>
      <c r="C35" s="9" t="s">
        <v>778</v>
      </c>
      <c r="D35" s="9" t="s">
        <v>784</v>
      </c>
      <c r="E35" s="9" t="s">
        <v>785</v>
      </c>
      <c r="F35" s="8" t="s">
        <v>781</v>
      </c>
      <c r="G35" s="9" t="s">
        <v>786</v>
      </c>
      <c r="H35" s="8">
        <v>129.4</v>
      </c>
    </row>
    <row r="36" ht="36" spans="1:8">
      <c r="A36" s="8">
        <v>2130109</v>
      </c>
      <c r="B36" s="9" t="s">
        <v>777</v>
      </c>
      <c r="C36" s="9" t="s">
        <v>778</v>
      </c>
      <c r="D36" s="9" t="s">
        <v>787</v>
      </c>
      <c r="E36" s="9" t="s">
        <v>780</v>
      </c>
      <c r="F36" s="8" t="s">
        <v>781</v>
      </c>
      <c r="G36" s="9" t="s">
        <v>782</v>
      </c>
      <c r="H36" s="8">
        <v>10</v>
      </c>
    </row>
    <row r="37" ht="36" spans="1:8">
      <c r="A37" s="8">
        <v>2130110</v>
      </c>
      <c r="B37" s="9" t="s">
        <v>777</v>
      </c>
      <c r="C37" s="9" t="s">
        <v>778</v>
      </c>
      <c r="D37" s="9" t="s">
        <v>788</v>
      </c>
      <c r="E37" s="9" t="s">
        <v>780</v>
      </c>
      <c r="F37" s="8" t="s">
        <v>781</v>
      </c>
      <c r="G37" s="9" t="s">
        <v>782</v>
      </c>
      <c r="H37" s="8">
        <v>32</v>
      </c>
    </row>
    <row r="38" ht="36" spans="1:8">
      <c r="A38" s="8">
        <v>2130121</v>
      </c>
      <c r="B38" s="9" t="s">
        <v>777</v>
      </c>
      <c r="C38" s="9" t="s">
        <v>778</v>
      </c>
      <c r="D38" s="9" t="s">
        <v>789</v>
      </c>
      <c r="E38" s="9" t="s">
        <v>783</v>
      </c>
      <c r="F38" s="8" t="s">
        <v>781</v>
      </c>
      <c r="G38" s="9" t="s">
        <v>782</v>
      </c>
      <c r="H38" s="8">
        <v>400</v>
      </c>
    </row>
    <row r="39" ht="24" spans="1:8">
      <c r="A39" s="8">
        <v>2130122</v>
      </c>
      <c r="B39" s="9" t="s">
        <v>777</v>
      </c>
      <c r="C39" s="9" t="s">
        <v>778</v>
      </c>
      <c r="D39" s="9" t="s">
        <v>790</v>
      </c>
      <c r="E39" s="9" t="s">
        <v>791</v>
      </c>
      <c r="F39" s="8" t="s">
        <v>781</v>
      </c>
      <c r="G39" s="9" t="s">
        <v>792</v>
      </c>
      <c r="H39" s="8">
        <v>400</v>
      </c>
    </row>
    <row r="40" ht="36" spans="1:8">
      <c r="A40" s="8">
        <v>2130122</v>
      </c>
      <c r="B40" s="9" t="s">
        <v>777</v>
      </c>
      <c r="C40" s="9" t="s">
        <v>778</v>
      </c>
      <c r="D40" s="9" t="s">
        <v>790</v>
      </c>
      <c r="E40" s="9" t="s">
        <v>780</v>
      </c>
      <c r="F40" s="8" t="s">
        <v>781</v>
      </c>
      <c r="G40" s="9" t="s">
        <v>782</v>
      </c>
      <c r="H40" s="8">
        <v>275</v>
      </c>
    </row>
    <row r="41" ht="36" spans="1:8">
      <c r="A41" s="8">
        <v>2130122</v>
      </c>
      <c r="B41" s="9" t="s">
        <v>777</v>
      </c>
      <c r="C41" s="9" t="s">
        <v>778</v>
      </c>
      <c r="D41" s="9" t="s">
        <v>790</v>
      </c>
      <c r="E41" s="9" t="s">
        <v>783</v>
      </c>
      <c r="F41" s="8" t="s">
        <v>781</v>
      </c>
      <c r="G41" s="9" t="s">
        <v>782</v>
      </c>
      <c r="H41" s="8">
        <v>35</v>
      </c>
    </row>
    <row r="42" ht="24" spans="1:8">
      <c r="A42" s="8">
        <v>2130122</v>
      </c>
      <c r="B42" s="9" t="s">
        <v>777</v>
      </c>
      <c r="C42" s="9" t="s">
        <v>778</v>
      </c>
      <c r="D42" s="9" t="s">
        <v>790</v>
      </c>
      <c r="E42" s="9" t="s">
        <v>793</v>
      </c>
      <c r="F42" s="8" t="s">
        <v>781</v>
      </c>
      <c r="G42" s="9" t="s">
        <v>794</v>
      </c>
      <c r="H42" s="8">
        <v>30</v>
      </c>
    </row>
    <row r="43" ht="24" spans="1:8">
      <c r="A43" s="8">
        <v>2130122</v>
      </c>
      <c r="B43" s="9" t="s">
        <v>777</v>
      </c>
      <c r="C43" s="9" t="s">
        <v>778</v>
      </c>
      <c r="D43" s="9" t="s">
        <v>790</v>
      </c>
      <c r="E43" s="9" t="s">
        <v>795</v>
      </c>
      <c r="F43" s="8" t="s">
        <v>781</v>
      </c>
      <c r="G43" s="9" t="s">
        <v>796</v>
      </c>
      <c r="H43" s="8">
        <v>1308</v>
      </c>
    </row>
    <row r="44" ht="36" spans="1:8">
      <c r="A44" s="8">
        <v>2130124</v>
      </c>
      <c r="B44" s="9" t="s">
        <v>777</v>
      </c>
      <c r="C44" s="9" t="s">
        <v>778</v>
      </c>
      <c r="D44" s="9" t="s">
        <v>797</v>
      </c>
      <c r="E44" s="9" t="s">
        <v>780</v>
      </c>
      <c r="F44" s="8" t="s">
        <v>781</v>
      </c>
      <c r="G44" s="9" t="s">
        <v>782</v>
      </c>
      <c r="H44" s="8">
        <f>917+60+200</f>
        <v>1177</v>
      </c>
    </row>
    <row r="45" ht="36" spans="1:8">
      <c r="A45" s="8">
        <v>2130124</v>
      </c>
      <c r="B45" s="9" t="s">
        <v>777</v>
      </c>
      <c r="C45" s="9" t="s">
        <v>778</v>
      </c>
      <c r="D45" s="9" t="s">
        <v>797</v>
      </c>
      <c r="E45" s="9" t="s">
        <v>783</v>
      </c>
      <c r="F45" s="8" t="s">
        <v>781</v>
      </c>
      <c r="G45" s="9" t="s">
        <v>782</v>
      </c>
      <c r="H45" s="8">
        <f>20+30+275</f>
        <v>325</v>
      </c>
    </row>
    <row r="46" ht="36" spans="1:8">
      <c r="A46" s="8">
        <v>2130125</v>
      </c>
      <c r="B46" s="9" t="s">
        <v>777</v>
      </c>
      <c r="C46" s="9" t="s">
        <v>778</v>
      </c>
      <c r="D46" s="9" t="s">
        <v>798</v>
      </c>
      <c r="E46" s="9" t="s">
        <v>783</v>
      </c>
      <c r="F46" s="8" t="s">
        <v>781</v>
      </c>
      <c r="G46" s="9" t="s">
        <v>782</v>
      </c>
      <c r="H46" s="8">
        <v>120</v>
      </c>
    </row>
    <row r="47" ht="36" spans="1:8">
      <c r="A47" s="8">
        <v>2130135</v>
      </c>
      <c r="B47" s="9" t="s">
        <v>777</v>
      </c>
      <c r="C47" s="9" t="s">
        <v>778</v>
      </c>
      <c r="D47" s="48" t="s">
        <v>799</v>
      </c>
      <c r="E47" s="9" t="s">
        <v>780</v>
      </c>
      <c r="F47" s="8" t="s">
        <v>781</v>
      </c>
      <c r="G47" s="9" t="s">
        <v>782</v>
      </c>
      <c r="H47" s="8">
        <v>144</v>
      </c>
    </row>
    <row r="48" ht="36" spans="1:8">
      <c r="A48" s="8">
        <v>2130135</v>
      </c>
      <c r="B48" s="9" t="s">
        <v>777</v>
      </c>
      <c r="C48" s="9" t="s">
        <v>778</v>
      </c>
      <c r="D48" s="48" t="s">
        <v>799</v>
      </c>
      <c r="E48" s="9" t="s">
        <v>783</v>
      </c>
      <c r="F48" s="8" t="s">
        <v>781</v>
      </c>
      <c r="G48" s="9" t="s">
        <v>782</v>
      </c>
      <c r="H48" s="8">
        <v>61</v>
      </c>
    </row>
    <row r="49" ht="36" spans="1:8">
      <c r="A49" s="8">
        <v>2130135</v>
      </c>
      <c r="B49" s="9" t="s">
        <v>777</v>
      </c>
      <c r="C49" s="9" t="s">
        <v>778</v>
      </c>
      <c r="D49" s="48" t="s">
        <v>799</v>
      </c>
      <c r="E49" s="9" t="s">
        <v>800</v>
      </c>
      <c r="F49" s="8" t="s">
        <v>781</v>
      </c>
      <c r="G49" s="9" t="s">
        <v>801</v>
      </c>
      <c r="H49" s="8"/>
    </row>
    <row r="50" ht="36" spans="1:8">
      <c r="A50" s="8">
        <v>2130199</v>
      </c>
      <c r="B50" s="9" t="s">
        <v>777</v>
      </c>
      <c r="C50" s="9" t="s">
        <v>778</v>
      </c>
      <c r="D50" s="48" t="s">
        <v>802</v>
      </c>
      <c r="E50" s="9" t="s">
        <v>780</v>
      </c>
      <c r="F50" s="8" t="s">
        <v>781</v>
      </c>
      <c r="G50" s="9" t="s">
        <v>782</v>
      </c>
      <c r="H50" s="8">
        <f>9.3+18+2+21</f>
        <v>50.3</v>
      </c>
    </row>
    <row r="51" ht="36" spans="1:8">
      <c r="A51" s="8">
        <v>2130199</v>
      </c>
      <c r="B51" s="9" t="s">
        <v>777</v>
      </c>
      <c r="C51" s="9" t="s">
        <v>778</v>
      </c>
      <c r="D51" s="48" t="s">
        <v>802</v>
      </c>
      <c r="E51" s="9" t="s">
        <v>783</v>
      </c>
      <c r="F51" s="8" t="s">
        <v>781</v>
      </c>
      <c r="G51" s="9" t="s">
        <v>782</v>
      </c>
      <c r="H51" s="8">
        <v>161.7</v>
      </c>
    </row>
    <row r="52" ht="36" spans="1:8">
      <c r="A52" s="8">
        <v>2130205</v>
      </c>
      <c r="B52" s="9" t="s">
        <v>777</v>
      </c>
      <c r="C52" s="9" t="s">
        <v>803</v>
      </c>
      <c r="D52" s="48" t="s">
        <v>804</v>
      </c>
      <c r="E52" s="9" t="s">
        <v>805</v>
      </c>
      <c r="F52" s="8" t="s">
        <v>768</v>
      </c>
      <c r="G52" s="9" t="s">
        <v>806</v>
      </c>
      <c r="H52" s="8">
        <v>400</v>
      </c>
    </row>
    <row r="53" ht="60" spans="1:8">
      <c r="A53" s="8">
        <v>2130205</v>
      </c>
      <c r="B53" s="9" t="s">
        <v>777</v>
      </c>
      <c r="C53" s="9" t="s">
        <v>803</v>
      </c>
      <c r="D53" s="48" t="s">
        <v>804</v>
      </c>
      <c r="E53" s="9" t="s">
        <v>807</v>
      </c>
      <c r="F53" s="8" t="s">
        <v>768</v>
      </c>
      <c r="G53" s="9" t="s">
        <v>808</v>
      </c>
      <c r="H53" s="8">
        <f>1150+6.5</f>
        <v>1156.5</v>
      </c>
    </row>
    <row r="54" ht="36" spans="1:8">
      <c r="A54" s="8">
        <v>2130205</v>
      </c>
      <c r="B54" s="9" t="s">
        <v>777</v>
      </c>
      <c r="C54" s="9" t="s">
        <v>803</v>
      </c>
      <c r="D54" s="48" t="s">
        <v>804</v>
      </c>
      <c r="E54" s="9" t="s">
        <v>809</v>
      </c>
      <c r="F54" s="8" t="s">
        <v>768</v>
      </c>
      <c r="G54" s="9" t="s">
        <v>806</v>
      </c>
      <c r="H54" s="8">
        <v>240</v>
      </c>
    </row>
    <row r="55" ht="36" spans="1:8">
      <c r="A55" s="8">
        <v>2130207</v>
      </c>
      <c r="B55" s="9" t="s">
        <v>777</v>
      </c>
      <c r="C55" s="9" t="s">
        <v>803</v>
      </c>
      <c r="D55" s="48" t="s">
        <v>810</v>
      </c>
      <c r="E55" s="9" t="s">
        <v>811</v>
      </c>
      <c r="F55" s="8" t="s">
        <v>768</v>
      </c>
      <c r="G55" s="9" t="s">
        <v>806</v>
      </c>
      <c r="H55" s="8">
        <v>266.7</v>
      </c>
    </row>
    <row r="56" ht="24" spans="1:8">
      <c r="A56" s="8">
        <v>2130209</v>
      </c>
      <c r="B56" s="9" t="s">
        <v>777</v>
      </c>
      <c r="C56" s="9" t="s">
        <v>803</v>
      </c>
      <c r="D56" s="48" t="s">
        <v>812</v>
      </c>
      <c r="E56" s="9" t="s">
        <v>813</v>
      </c>
      <c r="F56" s="8" t="s">
        <v>768</v>
      </c>
      <c r="G56" s="9" t="s">
        <v>806</v>
      </c>
      <c r="H56" s="8">
        <v>259</v>
      </c>
    </row>
    <row r="57" ht="24" spans="1:8">
      <c r="A57" s="8">
        <v>2130209</v>
      </c>
      <c r="B57" s="9" t="s">
        <v>777</v>
      </c>
      <c r="C57" s="9" t="s">
        <v>803</v>
      </c>
      <c r="D57" s="48" t="s">
        <v>812</v>
      </c>
      <c r="E57" s="9" t="s">
        <v>814</v>
      </c>
      <c r="F57" s="8" t="s">
        <v>768</v>
      </c>
      <c r="G57" s="9" t="s">
        <v>808</v>
      </c>
      <c r="H57" s="8">
        <v>48.4</v>
      </c>
    </row>
    <row r="58" ht="36" spans="1:8">
      <c r="A58" s="8">
        <v>2130213</v>
      </c>
      <c r="B58" s="9" t="s">
        <v>777</v>
      </c>
      <c r="C58" s="9" t="s">
        <v>803</v>
      </c>
      <c r="D58" s="48" t="s">
        <v>815</v>
      </c>
      <c r="E58" s="9" t="s">
        <v>816</v>
      </c>
      <c r="F58" s="8" t="s">
        <v>768</v>
      </c>
      <c r="G58" s="9" t="s">
        <v>806</v>
      </c>
      <c r="H58" s="8">
        <v>8.4</v>
      </c>
    </row>
    <row r="59" ht="36" spans="1:8">
      <c r="A59" s="8">
        <v>2130234</v>
      </c>
      <c r="B59" s="9" t="s">
        <v>777</v>
      </c>
      <c r="C59" s="9" t="s">
        <v>803</v>
      </c>
      <c r="D59" s="48" t="s">
        <v>817</v>
      </c>
      <c r="E59" s="9" t="s">
        <v>818</v>
      </c>
      <c r="F59" s="8" t="s">
        <v>768</v>
      </c>
      <c r="G59" s="9" t="s">
        <v>806</v>
      </c>
      <c r="H59" s="8">
        <v>40.5</v>
      </c>
    </row>
    <row r="60" ht="48" spans="1:8">
      <c r="A60" s="8">
        <v>2130234</v>
      </c>
      <c r="B60" s="9" t="s">
        <v>777</v>
      </c>
      <c r="C60" s="9" t="s">
        <v>803</v>
      </c>
      <c r="D60" s="48" t="s">
        <v>817</v>
      </c>
      <c r="E60" s="9" t="s">
        <v>819</v>
      </c>
      <c r="F60" s="8" t="s">
        <v>768</v>
      </c>
      <c r="G60" s="9" t="s">
        <v>808</v>
      </c>
      <c r="H60" s="8">
        <f>7.5+30</f>
        <v>37.5</v>
      </c>
    </row>
    <row r="61" ht="24" spans="1:8">
      <c r="A61" s="8">
        <v>2130314</v>
      </c>
      <c r="B61" s="9" t="s">
        <v>777</v>
      </c>
      <c r="C61" s="9" t="s">
        <v>820</v>
      </c>
      <c r="D61" s="48" t="s">
        <v>821</v>
      </c>
      <c r="E61" s="9" t="s">
        <v>822</v>
      </c>
      <c r="F61" s="8" t="s">
        <v>823</v>
      </c>
      <c r="G61" s="9" t="s">
        <v>824</v>
      </c>
      <c r="H61" s="8">
        <v>60</v>
      </c>
    </row>
    <row r="62" ht="24" spans="1:8">
      <c r="A62" s="8">
        <v>2130316</v>
      </c>
      <c r="B62" s="9" t="s">
        <v>777</v>
      </c>
      <c r="C62" s="9" t="s">
        <v>820</v>
      </c>
      <c r="D62" s="48" t="s">
        <v>825</v>
      </c>
      <c r="E62" s="9" t="s">
        <v>826</v>
      </c>
      <c r="F62" s="8" t="s">
        <v>823</v>
      </c>
      <c r="G62" s="9" t="s">
        <v>827</v>
      </c>
      <c r="H62" s="8">
        <v>3500</v>
      </c>
    </row>
    <row r="63" ht="24" spans="1:8">
      <c r="A63" s="8">
        <v>2139999</v>
      </c>
      <c r="B63" s="9" t="s">
        <v>777</v>
      </c>
      <c r="C63" s="9" t="s">
        <v>802</v>
      </c>
      <c r="D63" s="9" t="s">
        <v>802</v>
      </c>
      <c r="E63" s="9" t="s">
        <v>828</v>
      </c>
      <c r="F63" s="8" t="s">
        <v>781</v>
      </c>
      <c r="G63" s="9" t="s">
        <v>829</v>
      </c>
      <c r="H63" s="8">
        <v>1500</v>
      </c>
    </row>
    <row r="64" ht="24" spans="1:8">
      <c r="A64" s="8">
        <v>2130804</v>
      </c>
      <c r="B64" s="9" t="s">
        <v>777</v>
      </c>
      <c r="C64" s="9" t="s">
        <v>830</v>
      </c>
      <c r="D64" s="9" t="s">
        <v>831</v>
      </c>
      <c r="E64" s="9" t="s">
        <v>832</v>
      </c>
      <c r="F64" s="8" t="s">
        <v>747</v>
      </c>
      <c r="G64" s="9" t="s">
        <v>833</v>
      </c>
      <c r="H64" s="8">
        <v>1847</v>
      </c>
    </row>
    <row r="65" ht="24" spans="1:8">
      <c r="A65" s="8">
        <v>2160299</v>
      </c>
      <c r="B65" s="9" t="s">
        <v>834</v>
      </c>
      <c r="C65" s="9" t="s">
        <v>835</v>
      </c>
      <c r="D65" s="9" t="s">
        <v>836</v>
      </c>
      <c r="E65" s="9" t="s">
        <v>837</v>
      </c>
      <c r="F65" s="8" t="s">
        <v>838</v>
      </c>
      <c r="G65" s="9" t="s">
        <v>839</v>
      </c>
      <c r="H65" s="8">
        <v>256.4</v>
      </c>
    </row>
    <row r="66" ht="12" spans="1:8">
      <c r="A66" s="45" t="s">
        <v>115</v>
      </c>
      <c r="B66" s="53"/>
      <c r="C66" s="53"/>
      <c r="D66" s="53"/>
      <c r="E66" s="54"/>
      <c r="F66" s="51"/>
      <c r="G66" s="54"/>
      <c r="H66" s="51">
        <f>SUM(H6:H65)</f>
        <v>20814.95</v>
      </c>
    </row>
  </sheetData>
  <autoFilter ref="A5:H48">
    <extLst/>
  </autoFilter>
  <mergeCells count="8">
    <mergeCell ref="A2:H2"/>
    <mergeCell ref="B4:D4"/>
    <mergeCell ref="A66:B66"/>
    <mergeCell ref="A4:A5"/>
    <mergeCell ref="E4:E5"/>
    <mergeCell ref="F4:F5"/>
    <mergeCell ref="G4:G5"/>
    <mergeCell ref="H4:H5"/>
  </mergeCells>
  <printOptions horizontalCentered="true"/>
  <pageMargins left="0.338194444444444" right="0.236111111111111" top="0.590277777777778" bottom="0.629861111111111" header="0.275" footer="0.511805555555556"/>
  <pageSetup paperSize="9" scale="80" orientation="landscape" useFirstPageNumber="true" horizontalDpi="6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
  <sheetViews>
    <sheetView zoomScale="75" zoomScaleNormal="75" workbookViewId="0">
      <selection activeCell="A1" sqref="A1"/>
    </sheetView>
  </sheetViews>
  <sheetFormatPr defaultColWidth="8.88333333333333" defaultRowHeight="13.5"/>
  <cols>
    <col min="1" max="1" width="141.883333333333" style="19" customWidth="true"/>
    <col min="2" max="16384" width="8.88333333333333" style="19"/>
  </cols>
  <sheetData>
    <row r="1" ht="409" customHeight="true" spans="1:1">
      <c r="A1" s="37" t="s">
        <v>13</v>
      </c>
    </row>
  </sheetData>
  <printOptions horizontalCentered="true"/>
  <pageMargins left="0.31" right="0.2" top="0.63" bottom="0.98" header="0.51" footer="0.51"/>
  <pageSetup paperSize="9"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58"/>
  <sheetViews>
    <sheetView workbookViewId="0">
      <pane ySplit="5" topLeftCell="A24" activePane="bottomLeft" state="frozen"/>
      <selection/>
      <selection pane="bottomLeft" activeCell="B49" sqref="B49"/>
    </sheetView>
  </sheetViews>
  <sheetFormatPr defaultColWidth="9" defaultRowHeight="14.25" outlineLevelCol="3"/>
  <cols>
    <col min="1" max="1" width="44" style="19" customWidth="true"/>
    <col min="2" max="2" width="10.625" style="35" customWidth="true"/>
    <col min="3" max="3" width="64.125" style="19" customWidth="true"/>
    <col min="4" max="4" width="10.625" style="19" customWidth="true"/>
    <col min="5" max="16371" width="9" style="19"/>
  </cols>
  <sheetData>
    <row r="1" ht="18" customHeight="true" spans="1:1">
      <c r="A1" s="29" t="s">
        <v>840</v>
      </c>
    </row>
    <row r="2" ht="20.25" spans="1:4">
      <c r="A2" s="36" t="s">
        <v>841</v>
      </c>
      <c r="B2" s="36"/>
      <c r="C2" s="36"/>
      <c r="D2" s="36"/>
    </row>
    <row r="3" spans="1:4">
      <c r="A3"/>
      <c r="B3"/>
      <c r="C3"/>
      <c r="D3" t="s">
        <v>20</v>
      </c>
    </row>
    <row r="4" ht="20.25" spans="1:4">
      <c r="A4" s="33" t="s">
        <v>842</v>
      </c>
      <c r="B4" s="34"/>
      <c r="C4" s="24" t="s">
        <v>843</v>
      </c>
      <c r="D4" s="25"/>
    </row>
    <row r="5" spans="1:4">
      <c r="A5" s="26" t="s">
        <v>844</v>
      </c>
      <c r="B5" s="26" t="s">
        <v>24</v>
      </c>
      <c r="C5" s="26" t="s">
        <v>844</v>
      </c>
      <c r="D5" s="26" t="s">
        <v>24</v>
      </c>
    </row>
    <row r="6" spans="1:4">
      <c r="A6" s="28" t="s">
        <v>845</v>
      </c>
      <c r="B6" s="28"/>
      <c r="C6" s="27" t="s">
        <v>846</v>
      </c>
      <c r="D6" s="28">
        <v>213</v>
      </c>
    </row>
    <row r="7" spans="1:4">
      <c r="A7" s="28" t="s">
        <v>847</v>
      </c>
      <c r="B7" s="28"/>
      <c r="C7" s="27" t="s">
        <v>848</v>
      </c>
      <c r="D7" s="28">
        <v>213</v>
      </c>
    </row>
    <row r="8" spans="1:4">
      <c r="A8" s="28" t="s">
        <v>849</v>
      </c>
      <c r="B8" s="28"/>
      <c r="C8" s="28" t="s">
        <v>850</v>
      </c>
      <c r="D8" s="28">
        <f>SUM(D9:D10)</f>
        <v>306</v>
      </c>
    </row>
    <row r="9" spans="1:4">
      <c r="A9" s="28" t="s">
        <v>851</v>
      </c>
      <c r="B9" s="28"/>
      <c r="C9" s="28" t="s">
        <v>852</v>
      </c>
      <c r="D9" s="28">
        <v>306</v>
      </c>
    </row>
    <row r="10" spans="1:4">
      <c r="A10" s="28" t="s">
        <v>853</v>
      </c>
      <c r="B10" s="28"/>
      <c r="C10" s="28" t="s">
        <v>854</v>
      </c>
      <c r="D10" s="28"/>
    </row>
    <row r="11" spans="1:4">
      <c r="A11" s="28" t="s">
        <v>855</v>
      </c>
      <c r="B11" s="28"/>
      <c r="C11" s="28" t="s">
        <v>856</v>
      </c>
      <c r="D11" s="28"/>
    </row>
    <row r="12" spans="1:4">
      <c r="A12" s="28" t="s">
        <v>857</v>
      </c>
      <c r="B12" s="28"/>
      <c r="C12" s="28" t="s">
        <v>858</v>
      </c>
      <c r="D12" s="28"/>
    </row>
    <row r="13" spans="1:4">
      <c r="A13" s="28" t="s">
        <v>859</v>
      </c>
      <c r="B13" s="28"/>
      <c r="C13" s="28" t="s">
        <v>860</v>
      </c>
      <c r="D13" s="28"/>
    </row>
    <row r="14" spans="1:4">
      <c r="A14" s="28" t="s">
        <v>861</v>
      </c>
      <c r="B14" s="28"/>
      <c r="C14" s="28" t="s">
        <v>862</v>
      </c>
      <c r="D14" s="28">
        <f>SUM(D15:D21)</f>
        <v>7900</v>
      </c>
    </row>
    <row r="15" spans="1:4">
      <c r="A15" s="28" t="s">
        <v>863</v>
      </c>
      <c r="B15" s="28"/>
      <c r="C15" s="28" t="s">
        <v>864</v>
      </c>
      <c r="D15" s="28">
        <v>7900</v>
      </c>
    </row>
    <row r="16" spans="1:4">
      <c r="A16" s="28" t="s">
        <v>865</v>
      </c>
      <c r="B16" s="28"/>
      <c r="C16" s="28" t="s">
        <v>866</v>
      </c>
      <c r="D16" s="28"/>
    </row>
    <row r="17" spans="1:4">
      <c r="A17" s="28" t="s">
        <v>867</v>
      </c>
      <c r="B17" s="28">
        <v>7900</v>
      </c>
      <c r="C17" s="28" t="s">
        <v>868</v>
      </c>
      <c r="D17" s="28"/>
    </row>
    <row r="18" spans="1:4">
      <c r="A18" s="28" t="s">
        <v>869</v>
      </c>
      <c r="B18" s="28"/>
      <c r="C18" s="28" t="s">
        <v>870</v>
      </c>
      <c r="D18" s="28"/>
    </row>
    <row r="19" spans="1:4">
      <c r="A19" s="28" t="s">
        <v>871</v>
      </c>
      <c r="B19" s="28"/>
      <c r="C19" s="28" t="s">
        <v>872</v>
      </c>
      <c r="D19" s="28"/>
    </row>
    <row r="20" spans="1:4">
      <c r="A20" s="28" t="s">
        <v>873</v>
      </c>
      <c r="B20" s="28"/>
      <c r="C20" s="28" t="s">
        <v>874</v>
      </c>
      <c r="D20" s="28"/>
    </row>
    <row r="21" spans="1:4">
      <c r="A21" s="28" t="s">
        <v>875</v>
      </c>
      <c r="B21" s="28"/>
      <c r="C21" s="28" t="s">
        <v>876</v>
      </c>
      <c r="D21" s="28"/>
    </row>
    <row r="22" spans="1:4">
      <c r="A22" s="28" t="s">
        <v>877</v>
      </c>
      <c r="B22" s="28"/>
      <c r="C22" s="28" t="s">
        <v>878</v>
      </c>
      <c r="D22" s="28"/>
    </row>
    <row r="23" spans="1:4">
      <c r="A23" s="28" t="s">
        <v>879</v>
      </c>
      <c r="B23" s="28"/>
      <c r="C23" s="28" t="s">
        <v>880</v>
      </c>
      <c r="D23" s="28"/>
    </row>
    <row r="24" spans="1:4">
      <c r="A24" s="28" t="s">
        <v>881</v>
      </c>
      <c r="B24" s="28"/>
      <c r="C24" s="28" t="s">
        <v>882</v>
      </c>
      <c r="D24" s="28"/>
    </row>
    <row r="25" spans="1:4">
      <c r="A25" s="28" t="s">
        <v>883</v>
      </c>
      <c r="B25" s="28"/>
      <c r="C25" s="28" t="s">
        <v>884</v>
      </c>
      <c r="D25" s="28"/>
    </row>
    <row r="26" spans="1:4">
      <c r="A26" s="28" t="s">
        <v>885</v>
      </c>
      <c r="B26" s="28">
        <v>100</v>
      </c>
      <c r="C26" s="28" t="s">
        <v>886</v>
      </c>
      <c r="D26" s="28"/>
    </row>
    <row r="27" spans="1:4">
      <c r="A27" s="28"/>
      <c r="B27" s="28"/>
      <c r="C27" s="28" t="s">
        <v>887</v>
      </c>
      <c r="D27" s="28"/>
    </row>
    <row r="28" spans="1:4">
      <c r="A28" s="28"/>
      <c r="B28" s="28"/>
      <c r="C28" s="28" t="s">
        <v>888</v>
      </c>
      <c r="D28" s="28"/>
    </row>
    <row r="29" spans="1:4">
      <c r="A29" s="28"/>
      <c r="B29" s="28"/>
      <c r="C29" s="28" t="s">
        <v>889</v>
      </c>
      <c r="D29" s="28"/>
    </row>
    <row r="30" spans="1:4">
      <c r="A30" s="28"/>
      <c r="B30" s="28"/>
      <c r="C30" s="28" t="s">
        <v>890</v>
      </c>
      <c r="D30" s="28"/>
    </row>
    <row r="31" spans="1:4">
      <c r="A31" s="28"/>
      <c r="B31" s="28"/>
      <c r="C31" s="28" t="s">
        <v>891</v>
      </c>
      <c r="D31" s="28"/>
    </row>
    <row r="32" spans="1:4">
      <c r="A32" s="28"/>
      <c r="B32" s="28"/>
      <c r="C32" s="28" t="s">
        <v>892</v>
      </c>
      <c r="D32" s="28"/>
    </row>
    <row r="33" spans="1:4">
      <c r="A33" s="28"/>
      <c r="B33" s="28"/>
      <c r="C33" s="28" t="s">
        <v>893</v>
      </c>
      <c r="D33" s="28"/>
    </row>
    <row r="34" spans="1:4">
      <c r="A34" s="28"/>
      <c r="B34" s="28"/>
      <c r="C34" s="28" t="s">
        <v>894</v>
      </c>
      <c r="D34" s="28"/>
    </row>
    <row r="35" spans="1:4">
      <c r="A35" s="28"/>
      <c r="B35" s="28"/>
      <c r="C35" s="28" t="s">
        <v>895</v>
      </c>
      <c r="D35" s="28"/>
    </row>
    <row r="36" spans="1:4">
      <c r="A36" s="28"/>
      <c r="B36" s="28"/>
      <c r="C36" s="28" t="s">
        <v>896</v>
      </c>
      <c r="D36" s="28">
        <f>SUM(D37:D39)</f>
        <v>0</v>
      </c>
    </row>
    <row r="37" spans="1:4">
      <c r="A37" s="28"/>
      <c r="B37" s="28"/>
      <c r="C37" s="28" t="s">
        <v>897</v>
      </c>
      <c r="D37" s="28"/>
    </row>
    <row r="38" spans="1:4">
      <c r="A38" s="28"/>
      <c r="B38" s="28"/>
      <c r="C38" s="28" t="s">
        <v>898</v>
      </c>
      <c r="D38" s="28"/>
    </row>
    <row r="39" spans="1:4">
      <c r="A39" s="28"/>
      <c r="B39" s="28"/>
      <c r="C39" s="28" t="s">
        <v>899</v>
      </c>
      <c r="D39" s="28"/>
    </row>
    <row r="40" spans="1:4">
      <c r="A40" s="28"/>
      <c r="B40" s="28"/>
      <c r="C40" s="28" t="s">
        <v>900</v>
      </c>
      <c r="D40" s="28"/>
    </row>
    <row r="41" spans="1:4">
      <c r="A41" s="28"/>
      <c r="B41" s="28"/>
      <c r="C41" s="27" t="s">
        <v>901</v>
      </c>
      <c r="D41" s="28"/>
    </row>
    <row r="42" spans="1:4">
      <c r="A42" s="28"/>
      <c r="B42" s="28"/>
      <c r="C42" s="28" t="s">
        <v>902</v>
      </c>
      <c r="D42" s="28">
        <f>SUM(D43:D45)</f>
        <v>4250</v>
      </c>
    </row>
    <row r="43" spans="1:4">
      <c r="A43" s="28"/>
      <c r="B43" s="28"/>
      <c r="C43" s="28" t="s">
        <v>903</v>
      </c>
      <c r="D43" s="28">
        <v>100</v>
      </c>
    </row>
    <row r="44" spans="1:4">
      <c r="A44" s="28"/>
      <c r="B44" s="28"/>
      <c r="C44" s="28" t="s">
        <v>904</v>
      </c>
      <c r="D44" s="28"/>
    </row>
    <row r="45" spans="1:4">
      <c r="A45" s="28"/>
      <c r="B45" s="28"/>
      <c r="C45" s="28" t="s">
        <v>905</v>
      </c>
      <c r="D45" s="28">
        <f>21+2766+835+70+278+156+24</f>
        <v>4150</v>
      </c>
    </row>
    <row r="46" spans="1:4">
      <c r="A46" s="28"/>
      <c r="B46" s="28"/>
      <c r="C46" s="28" t="s">
        <v>906</v>
      </c>
      <c r="D46" s="28"/>
    </row>
    <row r="47" spans="1:4">
      <c r="A47" s="28"/>
      <c r="B47" s="28"/>
      <c r="C47" s="28" t="s">
        <v>907</v>
      </c>
      <c r="D47" s="28"/>
    </row>
    <row r="48" spans="1:4">
      <c r="A48" s="28" t="s">
        <v>908</v>
      </c>
      <c r="B48" s="28">
        <f>SUM(B6:B26)</f>
        <v>8000</v>
      </c>
      <c r="C48" s="28" t="s">
        <v>909</v>
      </c>
      <c r="D48" s="28">
        <f>SUM(D6,D8,D11,D14,D22,D28,D36,D40,D42,D46,D47)</f>
        <v>12669</v>
      </c>
    </row>
    <row r="49" spans="1:4">
      <c r="A49" s="28" t="s">
        <v>28</v>
      </c>
      <c r="B49" s="28">
        <f>SUM(B50,B53,B54,B56:B57)</f>
        <v>4669</v>
      </c>
      <c r="C49" s="28" t="s">
        <v>29</v>
      </c>
      <c r="D49" s="28"/>
    </row>
    <row r="50" spans="1:4">
      <c r="A50" s="28" t="s">
        <v>910</v>
      </c>
      <c r="B50" s="28">
        <v>4669</v>
      </c>
      <c r="C50" s="28" t="s">
        <v>911</v>
      </c>
      <c r="D50" s="28"/>
    </row>
    <row r="51" spans="1:4">
      <c r="A51" s="28" t="s">
        <v>912</v>
      </c>
      <c r="B51" s="28">
        <v>4669</v>
      </c>
      <c r="C51" s="28" t="s">
        <v>913</v>
      </c>
      <c r="D51" s="28"/>
    </row>
    <row r="52" spans="1:4">
      <c r="A52" s="28" t="s">
        <v>914</v>
      </c>
      <c r="B52" s="28"/>
      <c r="C52" s="28" t="s">
        <v>915</v>
      </c>
      <c r="D52" s="28"/>
    </row>
    <row r="53" spans="1:4">
      <c r="A53" s="28" t="s">
        <v>73</v>
      </c>
      <c r="B53" s="28"/>
      <c r="C53" s="28" t="s">
        <v>916</v>
      </c>
      <c r="D53" s="28"/>
    </row>
    <row r="54" spans="1:4">
      <c r="A54" s="28" t="s">
        <v>74</v>
      </c>
      <c r="B54" s="28"/>
      <c r="C54" s="28" t="s">
        <v>917</v>
      </c>
      <c r="D54" s="28"/>
    </row>
    <row r="55" spans="1:4">
      <c r="A55" s="28" t="s">
        <v>918</v>
      </c>
      <c r="B55" s="28"/>
      <c r="C55" s="28" t="s">
        <v>919</v>
      </c>
      <c r="D55" s="28"/>
    </row>
    <row r="56" spans="1:4">
      <c r="A56" s="28" t="s">
        <v>920</v>
      </c>
      <c r="B56" s="28"/>
      <c r="C56" s="28"/>
      <c r="D56" s="28"/>
    </row>
    <row r="57" spans="1:4">
      <c r="A57" s="28" t="s">
        <v>921</v>
      </c>
      <c r="B57" s="28"/>
      <c r="C57" s="28"/>
      <c r="D57" s="28"/>
    </row>
    <row r="58" spans="1:4">
      <c r="A58" s="26" t="s">
        <v>76</v>
      </c>
      <c r="B58" s="28">
        <f>SUM(B48:B49)</f>
        <v>12669</v>
      </c>
      <c r="C58" s="26" t="s">
        <v>77</v>
      </c>
      <c r="D58" s="28">
        <f>SUM(D48:D49)</f>
        <v>12669</v>
      </c>
    </row>
  </sheetData>
  <autoFilter ref="A5:D47">
    <extLst/>
  </autoFilter>
  <mergeCells count="3">
    <mergeCell ref="A2:D2"/>
    <mergeCell ref="A4:B4"/>
    <mergeCell ref="C4:D4"/>
  </mergeCells>
  <printOptions horizontalCentered="true"/>
  <pageMargins left="0.314583333333333" right="0.196527777777778" top="0.550694444444444" bottom="0.66875" header="0.314583333333333" footer="0.275"/>
  <pageSetup paperSize="9" scale="71"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5" topLeftCell="A16" activePane="bottomLeft" state="frozen"/>
      <selection/>
      <selection pane="bottomLeft" activeCell="F38" sqref="F38:F39"/>
    </sheetView>
  </sheetViews>
  <sheetFormatPr defaultColWidth="9" defaultRowHeight="14.25" outlineLevelCol="4"/>
  <cols>
    <col min="1" max="1" width="48.125" style="19" customWidth="true"/>
    <col min="2" max="5" width="10.875" style="19" customWidth="true"/>
    <col min="6" max="16375" width="9" style="19"/>
  </cols>
  <sheetData>
    <row r="1" ht="22" customHeight="true" spans="1:1">
      <c r="A1" s="29" t="s">
        <v>922</v>
      </c>
    </row>
    <row r="2" ht="20.25" spans="1:5">
      <c r="A2" s="30" t="s">
        <v>923</v>
      </c>
      <c r="B2" s="30"/>
      <c r="C2" s="31"/>
      <c r="D2" s="31"/>
      <c r="E2" s="31"/>
    </row>
    <row r="3" ht="15.75" spans="1:2">
      <c r="A3" s="32"/>
      <c r="B3" s="23" t="s">
        <v>20</v>
      </c>
    </row>
    <row r="4" ht="18.75" spans="1:2">
      <c r="A4" s="33" t="s">
        <v>842</v>
      </c>
      <c r="B4" s="34"/>
    </row>
    <row r="5" spans="1:2">
      <c r="A5" s="26" t="s">
        <v>844</v>
      </c>
      <c r="B5" s="26" t="s">
        <v>24</v>
      </c>
    </row>
    <row r="6" spans="1:2">
      <c r="A6" s="28" t="s">
        <v>845</v>
      </c>
      <c r="B6" s="28"/>
    </row>
    <row r="7" spans="1:2">
      <c r="A7" s="28" t="s">
        <v>847</v>
      </c>
      <c r="B7" s="28"/>
    </row>
    <row r="8" spans="1:2">
      <c r="A8" s="28" t="s">
        <v>849</v>
      </c>
      <c r="B8" s="28"/>
    </row>
    <row r="9" spans="1:2">
      <c r="A9" s="28" t="s">
        <v>851</v>
      </c>
      <c r="B9" s="28"/>
    </row>
    <row r="10" spans="1:2">
      <c r="A10" s="28" t="s">
        <v>853</v>
      </c>
      <c r="B10" s="28"/>
    </row>
    <row r="11" spans="1:2">
      <c r="A11" s="28" t="s">
        <v>855</v>
      </c>
      <c r="B11" s="28"/>
    </row>
    <row r="12" spans="1:2">
      <c r="A12" s="28" t="s">
        <v>857</v>
      </c>
      <c r="B12" s="28"/>
    </row>
    <row r="13" spans="1:2">
      <c r="A13" s="28" t="s">
        <v>859</v>
      </c>
      <c r="B13" s="28"/>
    </row>
    <row r="14" spans="1:2">
      <c r="A14" s="28" t="s">
        <v>861</v>
      </c>
      <c r="B14" s="28"/>
    </row>
    <row r="15" spans="1:2">
      <c r="A15" s="28" t="s">
        <v>863</v>
      </c>
      <c r="B15" s="28"/>
    </row>
    <row r="16" spans="1:2">
      <c r="A16" s="28" t="s">
        <v>865</v>
      </c>
      <c r="B16" s="28"/>
    </row>
    <row r="17" spans="1:2">
      <c r="A17" s="28" t="s">
        <v>867</v>
      </c>
      <c r="B17" s="28">
        <v>7900</v>
      </c>
    </row>
    <row r="18" spans="1:2">
      <c r="A18" s="28" t="s">
        <v>869</v>
      </c>
      <c r="B18" s="28"/>
    </row>
    <row r="19" spans="1:2">
      <c r="A19" s="28" t="s">
        <v>871</v>
      </c>
      <c r="B19" s="28"/>
    </row>
    <row r="20" spans="1:2">
      <c r="A20" s="28" t="s">
        <v>873</v>
      </c>
      <c r="B20" s="28"/>
    </row>
    <row r="21" spans="1:2">
      <c r="A21" s="28" t="s">
        <v>875</v>
      </c>
      <c r="B21" s="28"/>
    </row>
    <row r="22" spans="1:2">
      <c r="A22" s="28" t="s">
        <v>877</v>
      </c>
      <c r="B22" s="28"/>
    </row>
    <row r="23" spans="1:2">
      <c r="A23" s="28" t="s">
        <v>879</v>
      </c>
      <c r="B23" s="28"/>
    </row>
    <row r="24" spans="1:2">
      <c r="A24" s="28" t="s">
        <v>881</v>
      </c>
      <c r="B24" s="28"/>
    </row>
    <row r="25" spans="1:2">
      <c r="A25" s="28" t="s">
        <v>883</v>
      </c>
      <c r="B25" s="28"/>
    </row>
    <row r="26" spans="1:2">
      <c r="A26" s="28" t="s">
        <v>885</v>
      </c>
      <c r="B26" s="28">
        <v>100</v>
      </c>
    </row>
    <row r="27" spans="1:2">
      <c r="A27" s="28" t="s">
        <v>908</v>
      </c>
      <c r="B27" s="28">
        <f>SUM(B6:B26)</f>
        <v>8000</v>
      </c>
    </row>
    <row r="28" spans="1:2">
      <c r="A28" s="28" t="s">
        <v>28</v>
      </c>
      <c r="B28" s="28">
        <f>SUM(B29,B32,B33,B35:B36)</f>
        <v>4669</v>
      </c>
    </row>
    <row r="29" spans="1:2">
      <c r="A29" s="28" t="s">
        <v>910</v>
      </c>
      <c r="B29" s="28">
        <v>4669</v>
      </c>
    </row>
    <row r="30" spans="1:2">
      <c r="A30" s="28" t="s">
        <v>912</v>
      </c>
      <c r="B30" s="28">
        <v>4669</v>
      </c>
    </row>
    <row r="31" spans="1:2">
      <c r="A31" s="28" t="s">
        <v>914</v>
      </c>
      <c r="B31" s="28"/>
    </row>
    <row r="32" spans="1:2">
      <c r="A32" s="28" t="s">
        <v>73</v>
      </c>
      <c r="B32" s="28"/>
    </row>
    <row r="33" spans="1:2">
      <c r="A33" s="28" t="s">
        <v>74</v>
      </c>
      <c r="B33" s="28"/>
    </row>
    <row r="34" spans="1:2">
      <c r="A34" s="28" t="s">
        <v>918</v>
      </c>
      <c r="B34" s="28"/>
    </row>
    <row r="35" spans="1:2">
      <c r="A35" s="28" t="s">
        <v>920</v>
      </c>
      <c r="B35" s="28"/>
    </row>
    <row r="36" spans="1:2">
      <c r="A36" s="28" t="s">
        <v>921</v>
      </c>
      <c r="B36" s="28"/>
    </row>
    <row r="37" spans="1:2">
      <c r="A37" s="26" t="s">
        <v>76</v>
      </c>
      <c r="B37" s="28">
        <f>SUM(B27:B28)</f>
        <v>12669</v>
      </c>
    </row>
  </sheetData>
  <mergeCells count="2">
    <mergeCell ref="A2:B2"/>
    <mergeCell ref="A4:B4"/>
  </mergeCells>
  <printOptions horizontalCentered="true"/>
  <pageMargins left="0.314583333333333" right="0.196527777777778" top="0.550694444444444" bottom="0.66875" header="0.314583333333333" footer="0.275"/>
  <pageSetup paperSize="9" fitToWidth="0" orientation="portrait"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56"/>
  <sheetViews>
    <sheetView workbookViewId="0">
      <pane ySplit="5" topLeftCell="A34" activePane="bottomLeft" state="frozen"/>
      <selection/>
      <selection pane="bottomLeft" activeCell="E37" sqref="E37"/>
    </sheetView>
  </sheetViews>
  <sheetFormatPr defaultColWidth="9" defaultRowHeight="14.25"/>
  <cols>
    <col min="1" max="1" width="63.625" style="19" customWidth="true"/>
    <col min="2" max="5" width="12" style="18" customWidth="true"/>
    <col min="6" max="16375" width="9" style="19"/>
  </cols>
  <sheetData>
    <row r="1" s="18" customFormat="true" ht="22" customHeight="true" spans="1:16384">
      <c r="A1" s="5" t="s">
        <v>924</v>
      </c>
      <c r="B1" s="20"/>
      <c r="C1" s="20"/>
      <c r="D1" s="20"/>
      <c r="E1" s="20"/>
      <c r="XEW1" s="20"/>
      <c r="XEX1" s="20"/>
      <c r="XEY1" s="20"/>
      <c r="XEZ1" s="20"/>
      <c r="XFA1" s="20"/>
      <c r="XFB1" s="20"/>
      <c r="XFC1" s="20"/>
      <c r="XFD1" s="20"/>
    </row>
    <row r="2" s="18" customFormat="true" ht="20.25" spans="1:16384">
      <c r="A2" s="6" t="s">
        <v>925</v>
      </c>
      <c r="B2" s="6"/>
      <c r="C2" s="21"/>
      <c r="D2" s="21"/>
      <c r="E2" s="21"/>
      <c r="XEW2" s="20"/>
      <c r="XEX2" s="20"/>
      <c r="XEY2" s="20"/>
      <c r="XEZ2" s="20"/>
      <c r="XFA2" s="20"/>
      <c r="XFB2" s="20"/>
      <c r="XFC2" s="20"/>
      <c r="XFD2" s="20"/>
    </row>
    <row r="3" s="18" customFormat="true" spans="1:16384">
      <c r="A3" s="22"/>
      <c r="B3" s="23" t="s">
        <v>20</v>
      </c>
      <c r="C3" s="20"/>
      <c r="D3" s="20"/>
      <c r="XEW3" s="20"/>
      <c r="XEX3" s="20"/>
      <c r="XEY3" s="20"/>
      <c r="XEZ3" s="20"/>
      <c r="XFA3" s="20"/>
      <c r="XFB3" s="20"/>
      <c r="XFC3" s="20"/>
      <c r="XFD3" s="20"/>
    </row>
    <row r="4" s="18" customFormat="true" ht="20.25" spans="1:16384">
      <c r="A4" s="24" t="s">
        <v>843</v>
      </c>
      <c r="B4" s="25"/>
      <c r="C4" s="20"/>
      <c r="D4" s="20"/>
      <c r="E4" s="13"/>
      <c r="XEW4" s="20"/>
      <c r="XEX4" s="20"/>
      <c r="XEY4" s="20"/>
      <c r="XEZ4" s="20"/>
      <c r="XFA4" s="20"/>
      <c r="XFB4" s="20"/>
      <c r="XFC4" s="20"/>
      <c r="XFD4" s="20"/>
    </row>
    <row r="5" s="18" customFormat="true" spans="1:16384">
      <c r="A5" s="26" t="s">
        <v>844</v>
      </c>
      <c r="B5" s="26" t="s">
        <v>24</v>
      </c>
      <c r="C5" s="20"/>
      <c r="D5" s="20"/>
      <c r="E5" s="13"/>
      <c r="XEW5" s="20"/>
      <c r="XEX5" s="20"/>
      <c r="XEY5" s="20"/>
      <c r="XEZ5" s="20"/>
      <c r="XFA5" s="20"/>
      <c r="XFB5" s="20"/>
      <c r="XFC5" s="20"/>
      <c r="XFD5" s="20"/>
    </row>
    <row r="6" s="18" customFormat="true" spans="1:16384">
      <c r="A6" s="27" t="s">
        <v>846</v>
      </c>
      <c r="B6" s="28">
        <v>213</v>
      </c>
      <c r="C6" s="20"/>
      <c r="D6" s="20"/>
      <c r="E6" s="13"/>
      <c r="XEW6" s="20"/>
      <c r="XEX6" s="20"/>
      <c r="XEY6" s="20"/>
      <c r="XEZ6" s="20"/>
      <c r="XFA6" s="20"/>
      <c r="XFB6" s="20"/>
      <c r="XFC6" s="20"/>
      <c r="XFD6" s="20"/>
    </row>
    <row r="7" s="18" customFormat="true" spans="1:16384">
      <c r="A7" s="27" t="s">
        <v>848</v>
      </c>
      <c r="B7" s="28">
        <v>213</v>
      </c>
      <c r="C7" s="20"/>
      <c r="D7" s="20"/>
      <c r="E7" s="13"/>
      <c r="XEW7" s="20"/>
      <c r="XEX7" s="20"/>
      <c r="XEY7" s="20"/>
      <c r="XEZ7" s="20"/>
      <c r="XFA7" s="20"/>
      <c r="XFB7" s="20"/>
      <c r="XFC7" s="20"/>
      <c r="XFD7" s="20"/>
    </row>
    <row r="8" s="18" customFormat="true" spans="1:16384">
      <c r="A8" s="28" t="s">
        <v>850</v>
      </c>
      <c r="B8" s="28">
        <f>SUM(B9:B10)</f>
        <v>306</v>
      </c>
      <c r="C8" s="20"/>
      <c r="D8" s="20"/>
      <c r="E8" s="13"/>
      <c r="XEW8" s="20"/>
      <c r="XEX8" s="20"/>
      <c r="XEY8" s="20"/>
      <c r="XEZ8" s="20"/>
      <c r="XFA8" s="20"/>
      <c r="XFB8" s="20"/>
      <c r="XFC8" s="20"/>
      <c r="XFD8" s="20"/>
    </row>
    <row r="9" s="18" customFormat="true" spans="1:16384">
      <c r="A9" s="28" t="s">
        <v>852</v>
      </c>
      <c r="B9" s="28">
        <v>306</v>
      </c>
      <c r="C9" s="20"/>
      <c r="D9" s="20"/>
      <c r="E9" s="13"/>
      <c r="XEW9" s="20"/>
      <c r="XEX9" s="20"/>
      <c r="XEY9" s="20"/>
      <c r="XEZ9" s="20"/>
      <c r="XFA9" s="20"/>
      <c r="XFB9" s="20"/>
      <c r="XFC9" s="20"/>
      <c r="XFD9" s="20"/>
    </row>
    <row r="10" s="18" customFormat="true" spans="1:16384">
      <c r="A10" s="28" t="s">
        <v>854</v>
      </c>
      <c r="B10" s="28"/>
      <c r="C10" s="20"/>
      <c r="D10" s="20"/>
      <c r="E10" s="13"/>
      <c r="XEW10" s="20"/>
      <c r="XEX10" s="20"/>
      <c r="XEY10" s="20"/>
      <c r="XEZ10" s="20"/>
      <c r="XFA10" s="20"/>
      <c r="XFB10" s="20"/>
      <c r="XFC10" s="20"/>
      <c r="XFD10" s="20"/>
    </row>
    <row r="11" s="18" customFormat="true" spans="1:16384">
      <c r="A11" s="28" t="s">
        <v>856</v>
      </c>
      <c r="B11" s="28"/>
      <c r="C11" s="20"/>
      <c r="D11" s="20"/>
      <c r="E11" s="13"/>
      <c r="XEW11" s="20"/>
      <c r="XEX11" s="20"/>
      <c r="XEY11" s="20"/>
      <c r="XEZ11" s="20"/>
      <c r="XFA11" s="20"/>
      <c r="XFB11" s="20"/>
      <c r="XFC11" s="20"/>
      <c r="XFD11" s="20"/>
    </row>
    <row r="12" s="18" customFormat="true" spans="1:16384">
      <c r="A12" s="28" t="s">
        <v>858</v>
      </c>
      <c r="B12" s="28"/>
      <c r="C12" s="20"/>
      <c r="D12" s="20"/>
      <c r="E12" s="13"/>
      <c r="XEW12" s="20"/>
      <c r="XEX12" s="20"/>
      <c r="XEY12" s="20"/>
      <c r="XEZ12" s="20"/>
      <c r="XFA12" s="20"/>
      <c r="XFB12" s="20"/>
      <c r="XFC12" s="20"/>
      <c r="XFD12" s="20"/>
    </row>
    <row r="13" s="18" customFormat="true" spans="1:16384">
      <c r="A13" s="28" t="s">
        <v>860</v>
      </c>
      <c r="B13" s="28"/>
      <c r="C13" s="20"/>
      <c r="D13" s="20"/>
      <c r="E13" s="13"/>
      <c r="XEW13" s="20"/>
      <c r="XEX13" s="20"/>
      <c r="XEY13" s="20"/>
      <c r="XEZ13" s="20"/>
      <c r="XFA13" s="20"/>
      <c r="XFB13" s="20"/>
      <c r="XFC13" s="20"/>
      <c r="XFD13" s="20"/>
    </row>
    <row r="14" s="18" customFormat="true" spans="1:16384">
      <c r="A14" s="28" t="s">
        <v>862</v>
      </c>
      <c r="B14" s="28">
        <f>SUM(B15:B21)</f>
        <v>7900</v>
      </c>
      <c r="C14" s="20"/>
      <c r="D14" s="20"/>
      <c r="E14" s="13"/>
      <c r="XEW14" s="20"/>
      <c r="XEX14" s="20"/>
      <c r="XEY14" s="20"/>
      <c r="XEZ14" s="20"/>
      <c r="XFA14" s="20"/>
      <c r="XFB14" s="20"/>
      <c r="XFC14" s="20"/>
      <c r="XFD14" s="20"/>
    </row>
    <row r="15" s="18" customFormat="true" spans="1:16384">
      <c r="A15" s="28" t="s">
        <v>864</v>
      </c>
      <c r="B15" s="28">
        <v>7900</v>
      </c>
      <c r="C15" s="20"/>
      <c r="D15" s="20"/>
      <c r="E15" s="13"/>
      <c r="XEW15" s="20"/>
      <c r="XEX15" s="20"/>
      <c r="XEY15" s="20"/>
      <c r="XEZ15" s="20"/>
      <c r="XFA15" s="20"/>
      <c r="XFB15" s="20"/>
      <c r="XFC15" s="20"/>
      <c r="XFD15" s="20"/>
    </row>
    <row r="16" s="18" customFormat="true" spans="1:16384">
      <c r="A16" s="28" t="s">
        <v>866</v>
      </c>
      <c r="B16" s="28"/>
      <c r="C16" s="20"/>
      <c r="D16" s="20"/>
      <c r="E16" s="13"/>
      <c r="XEW16" s="20"/>
      <c r="XEX16" s="20"/>
      <c r="XEY16" s="20"/>
      <c r="XEZ16" s="20"/>
      <c r="XFA16" s="20"/>
      <c r="XFB16" s="20"/>
      <c r="XFC16" s="20"/>
      <c r="XFD16" s="20"/>
    </row>
    <row r="17" s="18" customFormat="true" spans="1:16384">
      <c r="A17" s="28" t="s">
        <v>868</v>
      </c>
      <c r="B17" s="28"/>
      <c r="C17" s="20"/>
      <c r="D17" s="20"/>
      <c r="E17" s="13"/>
      <c r="XEW17" s="20"/>
      <c r="XEX17" s="20"/>
      <c r="XEY17" s="20"/>
      <c r="XEZ17" s="20"/>
      <c r="XFA17" s="20"/>
      <c r="XFB17" s="20"/>
      <c r="XFC17" s="20"/>
      <c r="XFD17" s="20"/>
    </row>
    <row r="18" s="18" customFormat="true" spans="1:16384">
      <c r="A18" s="28" t="s">
        <v>870</v>
      </c>
      <c r="B18" s="28"/>
      <c r="C18" s="20"/>
      <c r="D18" s="20"/>
      <c r="E18" s="13"/>
      <c r="XEW18" s="20"/>
      <c r="XEX18" s="20"/>
      <c r="XEY18" s="20"/>
      <c r="XEZ18" s="20"/>
      <c r="XFA18" s="20"/>
      <c r="XFB18" s="20"/>
      <c r="XFC18" s="20"/>
      <c r="XFD18" s="20"/>
    </row>
    <row r="19" s="18" customFormat="true" spans="1:16384">
      <c r="A19" s="28" t="s">
        <v>872</v>
      </c>
      <c r="B19" s="28"/>
      <c r="C19" s="20"/>
      <c r="D19" s="20"/>
      <c r="E19" s="13"/>
      <c r="XEW19" s="20"/>
      <c r="XEX19" s="20"/>
      <c r="XEY19" s="20"/>
      <c r="XEZ19" s="20"/>
      <c r="XFA19" s="20"/>
      <c r="XFB19" s="20"/>
      <c r="XFC19" s="20"/>
      <c r="XFD19" s="20"/>
    </row>
    <row r="20" s="18" customFormat="true" spans="1:16384">
      <c r="A20" s="28" t="s">
        <v>874</v>
      </c>
      <c r="B20" s="28"/>
      <c r="C20" s="20"/>
      <c r="D20" s="20"/>
      <c r="E20" s="13"/>
      <c r="XEW20" s="20"/>
      <c r="XEX20" s="20"/>
      <c r="XEY20" s="20"/>
      <c r="XEZ20" s="20"/>
      <c r="XFA20" s="20"/>
      <c r="XFB20" s="20"/>
      <c r="XFC20" s="20"/>
      <c r="XFD20" s="20"/>
    </row>
    <row r="21" s="18" customFormat="true" spans="1:16384">
      <c r="A21" s="28" t="s">
        <v>876</v>
      </c>
      <c r="B21" s="28"/>
      <c r="C21" s="20"/>
      <c r="D21" s="20"/>
      <c r="E21" s="13"/>
      <c r="XEW21" s="20"/>
      <c r="XEX21" s="20"/>
      <c r="XEY21" s="20"/>
      <c r="XEZ21" s="20"/>
      <c r="XFA21" s="20"/>
      <c r="XFB21" s="20"/>
      <c r="XFC21" s="20"/>
      <c r="XFD21" s="20"/>
    </row>
    <row r="22" s="18" customFormat="true" spans="1:16384">
      <c r="A22" s="28" t="s">
        <v>878</v>
      </c>
      <c r="B22" s="28"/>
      <c r="C22" s="20"/>
      <c r="D22" s="20"/>
      <c r="E22" s="13"/>
      <c r="XEW22" s="20"/>
      <c r="XEX22" s="20"/>
      <c r="XEY22" s="20"/>
      <c r="XEZ22" s="20"/>
      <c r="XFA22" s="20"/>
      <c r="XFB22" s="20"/>
      <c r="XFC22" s="20"/>
      <c r="XFD22" s="20"/>
    </row>
    <row r="23" s="18" customFormat="true" spans="1:16384">
      <c r="A23" s="28" t="s">
        <v>880</v>
      </c>
      <c r="B23" s="28"/>
      <c r="C23" s="20"/>
      <c r="D23" s="20"/>
      <c r="E23" s="13"/>
      <c r="XEW23" s="20"/>
      <c r="XEX23" s="20"/>
      <c r="XEY23" s="20"/>
      <c r="XEZ23" s="20"/>
      <c r="XFA23" s="20"/>
      <c r="XFB23" s="20"/>
      <c r="XFC23" s="20"/>
      <c r="XFD23" s="20"/>
    </row>
    <row r="24" s="18" customFormat="true" spans="1:16384">
      <c r="A24" s="28" t="s">
        <v>882</v>
      </c>
      <c r="B24" s="28"/>
      <c r="C24" s="20"/>
      <c r="D24" s="20"/>
      <c r="E24" s="13"/>
      <c r="XEW24" s="20"/>
      <c r="XEX24" s="20"/>
      <c r="XEY24" s="20"/>
      <c r="XEZ24" s="20"/>
      <c r="XFA24" s="20"/>
      <c r="XFB24" s="20"/>
      <c r="XFC24" s="20"/>
      <c r="XFD24" s="20"/>
    </row>
    <row r="25" s="18" customFormat="true" spans="1:16384">
      <c r="A25" s="28" t="s">
        <v>884</v>
      </c>
      <c r="B25" s="28"/>
      <c r="C25" s="20"/>
      <c r="D25" s="20"/>
      <c r="E25" s="13"/>
      <c r="XEW25" s="20"/>
      <c r="XEX25" s="20"/>
      <c r="XEY25" s="20"/>
      <c r="XEZ25" s="20"/>
      <c r="XFA25" s="20"/>
      <c r="XFB25" s="20"/>
      <c r="XFC25" s="20"/>
      <c r="XFD25" s="20"/>
    </row>
    <row r="26" s="18" customFormat="true" spans="1:16384">
      <c r="A26" s="28" t="s">
        <v>886</v>
      </c>
      <c r="B26" s="28"/>
      <c r="C26" s="20"/>
      <c r="D26" s="20"/>
      <c r="E26" s="13"/>
      <c r="XEW26" s="20"/>
      <c r="XEX26" s="20"/>
      <c r="XEY26" s="20"/>
      <c r="XEZ26" s="20"/>
      <c r="XFA26" s="20"/>
      <c r="XFB26" s="20"/>
      <c r="XFC26" s="20"/>
      <c r="XFD26" s="20"/>
    </row>
    <row r="27" s="18" customFormat="true" spans="1:16384">
      <c r="A27" s="28" t="s">
        <v>887</v>
      </c>
      <c r="B27" s="28"/>
      <c r="C27" s="20"/>
      <c r="D27" s="20"/>
      <c r="E27" s="13"/>
      <c r="XEW27" s="20"/>
      <c r="XEX27" s="20"/>
      <c r="XEY27" s="20"/>
      <c r="XEZ27" s="20"/>
      <c r="XFA27" s="20"/>
      <c r="XFB27" s="20"/>
      <c r="XFC27" s="20"/>
      <c r="XFD27" s="20"/>
    </row>
    <row r="28" s="18" customFormat="true" spans="1:16384">
      <c r="A28" s="28" t="s">
        <v>888</v>
      </c>
      <c r="B28" s="28"/>
      <c r="C28" s="20"/>
      <c r="D28" s="20"/>
      <c r="E28" s="13"/>
      <c r="XEW28" s="20"/>
      <c r="XEX28" s="20"/>
      <c r="XEY28" s="20"/>
      <c r="XEZ28" s="20"/>
      <c r="XFA28" s="20"/>
      <c r="XFB28" s="20"/>
      <c r="XFC28" s="20"/>
      <c r="XFD28" s="20"/>
    </row>
    <row r="29" s="18" customFormat="true" spans="1:16384">
      <c r="A29" s="28" t="s">
        <v>889</v>
      </c>
      <c r="B29" s="28"/>
      <c r="C29" s="20"/>
      <c r="D29" s="20"/>
      <c r="E29" s="13"/>
      <c r="XEW29" s="20"/>
      <c r="XEX29" s="20"/>
      <c r="XEY29" s="20"/>
      <c r="XEZ29" s="20"/>
      <c r="XFA29" s="20"/>
      <c r="XFB29" s="20"/>
      <c r="XFC29" s="20"/>
      <c r="XFD29" s="20"/>
    </row>
    <row r="30" s="18" customFormat="true" spans="1:16384">
      <c r="A30" s="28" t="s">
        <v>890</v>
      </c>
      <c r="B30" s="28"/>
      <c r="C30" s="20"/>
      <c r="D30" s="20"/>
      <c r="E30" s="13"/>
      <c r="XEW30" s="20"/>
      <c r="XEX30" s="20"/>
      <c r="XEY30" s="20"/>
      <c r="XEZ30" s="20"/>
      <c r="XFA30" s="20"/>
      <c r="XFB30" s="20"/>
      <c r="XFC30" s="20"/>
      <c r="XFD30" s="20"/>
    </row>
    <row r="31" s="18" customFormat="true" spans="1:16384">
      <c r="A31" s="28" t="s">
        <v>891</v>
      </c>
      <c r="B31" s="28"/>
      <c r="C31" s="20"/>
      <c r="D31" s="20"/>
      <c r="E31" s="13"/>
      <c r="XEW31" s="20"/>
      <c r="XEX31" s="20"/>
      <c r="XEY31" s="20"/>
      <c r="XEZ31" s="20"/>
      <c r="XFA31" s="20"/>
      <c r="XFB31" s="20"/>
      <c r="XFC31" s="20"/>
      <c r="XFD31" s="20"/>
    </row>
    <row r="32" s="18" customFormat="true" spans="1:16384">
      <c r="A32" s="28" t="s">
        <v>892</v>
      </c>
      <c r="B32" s="28"/>
      <c r="C32" s="20"/>
      <c r="D32" s="20"/>
      <c r="E32" s="13"/>
      <c r="XEW32" s="20"/>
      <c r="XEX32" s="20"/>
      <c r="XEY32" s="20"/>
      <c r="XEZ32" s="20"/>
      <c r="XFA32" s="20"/>
      <c r="XFB32" s="20"/>
      <c r="XFC32" s="20"/>
      <c r="XFD32" s="20"/>
    </row>
    <row r="33" s="18" customFormat="true" spans="1:16384">
      <c r="A33" s="28" t="s">
        <v>893</v>
      </c>
      <c r="B33" s="28"/>
      <c r="C33" s="20"/>
      <c r="D33" s="20"/>
      <c r="E33" s="13"/>
      <c r="XEW33" s="20"/>
      <c r="XEX33" s="20"/>
      <c r="XEY33" s="20"/>
      <c r="XEZ33" s="20"/>
      <c r="XFA33" s="20"/>
      <c r="XFB33" s="20"/>
      <c r="XFC33" s="20"/>
      <c r="XFD33" s="20"/>
    </row>
    <row r="34" spans="1:2">
      <c r="A34" s="28" t="s">
        <v>894</v>
      </c>
      <c r="B34" s="28"/>
    </row>
    <row r="35" spans="1:2">
      <c r="A35" s="28" t="s">
        <v>895</v>
      </c>
      <c r="B35" s="28"/>
    </row>
    <row r="36" spans="1:2">
      <c r="A36" s="28" t="s">
        <v>896</v>
      </c>
      <c r="B36" s="28">
        <f>SUM(B37:B39)</f>
        <v>0</v>
      </c>
    </row>
    <row r="37" spans="1:2">
      <c r="A37" s="28" t="s">
        <v>897</v>
      </c>
      <c r="B37" s="28"/>
    </row>
    <row r="38" spans="1:2">
      <c r="A38" s="28" t="s">
        <v>898</v>
      </c>
      <c r="B38" s="28"/>
    </row>
    <row r="39" spans="1:2">
      <c r="A39" s="28" t="s">
        <v>899</v>
      </c>
      <c r="B39" s="28"/>
    </row>
    <row r="40" spans="1:2">
      <c r="A40" s="28" t="s">
        <v>900</v>
      </c>
      <c r="B40" s="28"/>
    </row>
    <row r="41" spans="1:2">
      <c r="A41" s="27" t="s">
        <v>901</v>
      </c>
      <c r="B41" s="28"/>
    </row>
    <row r="42" spans="1:2">
      <c r="A42" s="28" t="s">
        <v>902</v>
      </c>
      <c r="B42" s="28">
        <f>SUM(B43:B45)</f>
        <v>4250</v>
      </c>
    </row>
    <row r="43" spans="1:2">
      <c r="A43" s="28" t="s">
        <v>903</v>
      </c>
      <c r="B43" s="28">
        <v>100</v>
      </c>
    </row>
    <row r="44" spans="1:2">
      <c r="A44" s="28" t="s">
        <v>904</v>
      </c>
      <c r="B44" s="28"/>
    </row>
    <row r="45" spans="1:2">
      <c r="A45" s="28" t="s">
        <v>905</v>
      </c>
      <c r="B45" s="28">
        <f>21+2766+835+70+278+156+24</f>
        <v>4150</v>
      </c>
    </row>
    <row r="46" spans="1:2">
      <c r="A46" s="28" t="s">
        <v>906</v>
      </c>
      <c r="B46" s="28"/>
    </row>
    <row r="47" spans="1:2">
      <c r="A47" s="28" t="s">
        <v>907</v>
      </c>
      <c r="B47" s="28"/>
    </row>
    <row r="48" spans="1:2">
      <c r="A48" s="28" t="s">
        <v>909</v>
      </c>
      <c r="B48" s="28">
        <f>SUM(B6,B8,B11,B14,B22,B28,B36,B40,B42,B46,B47)</f>
        <v>12669</v>
      </c>
    </row>
    <row r="49" spans="1:2">
      <c r="A49" s="28" t="s">
        <v>29</v>
      </c>
      <c r="B49" s="28"/>
    </row>
    <row r="50" spans="1:2">
      <c r="A50" s="28" t="s">
        <v>911</v>
      </c>
      <c r="B50" s="28"/>
    </row>
    <row r="51" spans="1:2">
      <c r="A51" s="28" t="s">
        <v>913</v>
      </c>
      <c r="B51" s="28"/>
    </row>
    <row r="52" spans="1:2">
      <c r="A52" s="28" t="s">
        <v>915</v>
      </c>
      <c r="B52" s="28"/>
    </row>
    <row r="53" spans="1:2">
      <c r="A53" s="28" t="s">
        <v>916</v>
      </c>
      <c r="B53" s="28"/>
    </row>
    <row r="54" spans="1:2">
      <c r="A54" s="28" t="s">
        <v>917</v>
      </c>
      <c r="B54" s="28"/>
    </row>
    <row r="55" spans="1:2">
      <c r="A55" s="28" t="s">
        <v>919</v>
      </c>
      <c r="B55" s="28"/>
    </row>
    <row r="56" spans="1:2">
      <c r="A56" s="26" t="s">
        <v>77</v>
      </c>
      <c r="B56" s="28">
        <f>SUM(B48:B49)</f>
        <v>12669</v>
      </c>
    </row>
  </sheetData>
  <autoFilter ref="A4:XFD56">
    <extLst/>
  </autoFilter>
  <mergeCells count="2">
    <mergeCell ref="A2:B2"/>
    <mergeCell ref="A4:B4"/>
  </mergeCells>
  <printOptions horizontalCentered="true"/>
  <pageMargins left="0.314583333333333" right="0.196527777777778" top="0.550694444444444" bottom="0.66875" header="0.314583333333333" footer="0.275"/>
  <pageSetup paperSize="9" fitToHeight="0" orientation="portrait" horizontalDpi="6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W16"/>
  <sheetViews>
    <sheetView tabSelected="1" workbookViewId="0">
      <pane xSplit="2" ySplit="5" topLeftCell="C6" activePane="bottomRight" state="frozen"/>
      <selection/>
      <selection pane="topRight"/>
      <selection pane="bottomLeft"/>
      <selection pane="bottomRight" activeCell="B5" sqref="$A5:$XFD5"/>
    </sheetView>
  </sheetViews>
  <sheetFormatPr defaultColWidth="10" defaultRowHeight="14.25"/>
  <cols>
    <col min="1" max="1" width="10.75" style="2" customWidth="true"/>
    <col min="2" max="4" width="17.125" style="3" customWidth="true"/>
    <col min="5" max="5" width="20.75" style="3" customWidth="true"/>
    <col min="6" max="6" width="13.125" style="1" customWidth="true"/>
    <col min="7" max="7" width="21.25" style="1" customWidth="true"/>
    <col min="8" max="8" width="12.75" style="1" customWidth="true"/>
    <col min="9" max="15097" width="10" style="3"/>
    <col min="15098" max="16384" width="10" style="4"/>
  </cols>
  <sheetData>
    <row r="1" s="1" customFormat="true" ht="15.75" spans="1:16377">
      <c r="A1" s="5" t="s">
        <v>926</v>
      </c>
      <c r="G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row>
    <row r="2" s="1" customFormat="true" ht="20.25" spans="1:8">
      <c r="A2" s="6" t="s">
        <v>927</v>
      </c>
      <c r="B2" s="6"/>
      <c r="C2" s="6"/>
      <c r="D2" s="6"/>
      <c r="E2" s="6"/>
      <c r="F2" s="6"/>
      <c r="G2" s="6"/>
      <c r="H2" s="6"/>
    </row>
    <row r="3" s="1" customFormat="true" spans="1:16377">
      <c r="A3" s="2"/>
      <c r="G3" s="12"/>
      <c r="H3" s="13" t="s">
        <v>20</v>
      </c>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row>
    <row r="4" s="1" customFormat="true" spans="1:16377">
      <c r="A4" s="7" t="s">
        <v>591</v>
      </c>
      <c r="B4" s="7" t="s">
        <v>112</v>
      </c>
      <c r="C4" s="7"/>
      <c r="D4" s="7"/>
      <c r="E4" s="7" t="s">
        <v>673</v>
      </c>
      <c r="F4" s="7" t="s">
        <v>674</v>
      </c>
      <c r="G4" s="7" t="s">
        <v>675</v>
      </c>
      <c r="H4" s="7" t="s">
        <v>676</v>
      </c>
      <c r="VHZ4" s="15"/>
      <c r="VIA4" s="15"/>
      <c r="VIB4" s="15"/>
      <c r="VIC4" s="15"/>
      <c r="VID4" s="15"/>
      <c r="VIE4" s="15"/>
      <c r="VIF4" s="15"/>
      <c r="VIG4" s="15"/>
      <c r="VIH4" s="15"/>
      <c r="VII4" s="15"/>
      <c r="VIJ4" s="15"/>
      <c r="VIK4" s="15"/>
      <c r="VIL4" s="15"/>
      <c r="VIM4" s="15"/>
      <c r="VIN4" s="15"/>
      <c r="VIO4" s="15"/>
      <c r="VIP4" s="15"/>
      <c r="VIQ4" s="15"/>
      <c r="VIR4" s="15"/>
      <c r="VIS4" s="15"/>
      <c r="VIT4" s="15"/>
      <c r="VIU4" s="15"/>
      <c r="VIV4" s="15"/>
      <c r="VIW4" s="15"/>
      <c r="VIX4" s="15"/>
      <c r="VIY4" s="15"/>
      <c r="VIZ4" s="15"/>
      <c r="VJA4" s="15"/>
      <c r="VJB4" s="15"/>
      <c r="VJC4" s="15"/>
      <c r="VJD4" s="15"/>
      <c r="VJE4" s="15"/>
      <c r="VJF4" s="15"/>
      <c r="VJG4" s="15"/>
      <c r="VJH4" s="15"/>
      <c r="VJI4" s="15"/>
      <c r="VJJ4" s="15"/>
      <c r="VJK4" s="15"/>
      <c r="VJL4" s="15"/>
      <c r="VJM4" s="15"/>
      <c r="VJN4" s="15"/>
      <c r="VJO4" s="15"/>
      <c r="VJP4" s="15"/>
      <c r="VJQ4" s="15"/>
      <c r="VJR4" s="15"/>
      <c r="VJS4" s="15"/>
      <c r="VJT4" s="15"/>
      <c r="VJU4" s="15"/>
      <c r="VJV4" s="15"/>
      <c r="VJW4" s="15"/>
      <c r="VJX4" s="15"/>
      <c r="VJY4" s="15"/>
      <c r="VJZ4" s="15"/>
      <c r="VKA4" s="15"/>
      <c r="VKB4" s="15"/>
      <c r="VKC4" s="15"/>
      <c r="VKD4" s="15"/>
      <c r="VKE4" s="15"/>
      <c r="VKF4" s="15"/>
      <c r="VKG4" s="15"/>
      <c r="VKH4" s="15"/>
      <c r="VKI4" s="15"/>
      <c r="VKJ4" s="15"/>
      <c r="VKK4" s="15"/>
      <c r="VKL4" s="15"/>
      <c r="VKM4" s="15"/>
      <c r="VKN4" s="15"/>
      <c r="VKO4" s="15"/>
      <c r="VKP4" s="15"/>
      <c r="VKQ4" s="15"/>
      <c r="VKR4" s="15"/>
      <c r="VKS4" s="15"/>
      <c r="VKT4" s="15"/>
      <c r="VKU4" s="15"/>
      <c r="VKV4" s="15"/>
      <c r="VKW4" s="15"/>
      <c r="VKX4" s="15"/>
      <c r="VKY4" s="15"/>
      <c r="VKZ4" s="15"/>
      <c r="VLA4" s="15"/>
      <c r="VLB4" s="15"/>
      <c r="VLC4" s="15"/>
      <c r="VLD4" s="15"/>
      <c r="VLE4" s="15"/>
      <c r="VLF4" s="15"/>
      <c r="VLG4" s="15"/>
      <c r="VLH4" s="15"/>
      <c r="VLI4" s="15"/>
      <c r="VLJ4" s="15"/>
      <c r="VLK4" s="15"/>
      <c r="VLL4" s="15"/>
      <c r="VLM4" s="15"/>
      <c r="VLN4" s="15"/>
      <c r="VLO4" s="15"/>
      <c r="VLP4" s="15"/>
      <c r="VLQ4" s="15"/>
      <c r="VLR4" s="15"/>
      <c r="VLS4" s="15"/>
      <c r="VLT4" s="15"/>
      <c r="VLU4" s="15"/>
      <c r="VLV4" s="15"/>
      <c r="VLW4" s="15"/>
      <c r="VLX4" s="15"/>
      <c r="VLY4" s="15"/>
      <c r="VLZ4" s="15"/>
      <c r="VMA4" s="15"/>
      <c r="VMB4" s="15"/>
      <c r="VMC4" s="15"/>
      <c r="VMD4" s="15"/>
      <c r="VME4" s="15"/>
      <c r="VMF4" s="15"/>
      <c r="VMG4" s="15"/>
      <c r="VMH4" s="15"/>
      <c r="VMI4" s="15"/>
      <c r="VMJ4" s="15"/>
      <c r="VMK4" s="15"/>
      <c r="VML4" s="15"/>
      <c r="VMM4" s="15"/>
      <c r="VMN4" s="15"/>
      <c r="VMO4" s="15"/>
      <c r="VMP4" s="15"/>
      <c r="VMQ4" s="15"/>
      <c r="VMR4" s="15"/>
      <c r="VMS4" s="15"/>
      <c r="VMT4" s="15"/>
      <c r="VMU4" s="15"/>
      <c r="VMV4" s="15"/>
      <c r="VMW4" s="15"/>
      <c r="VMX4" s="15"/>
      <c r="VMY4" s="15"/>
      <c r="VMZ4" s="15"/>
      <c r="VNA4" s="15"/>
      <c r="VNB4" s="15"/>
      <c r="VNC4" s="15"/>
      <c r="VND4" s="15"/>
      <c r="VNE4" s="15"/>
      <c r="VNF4" s="15"/>
      <c r="VNG4" s="15"/>
      <c r="VNH4" s="15"/>
      <c r="VNI4" s="15"/>
      <c r="VNJ4" s="15"/>
      <c r="VNK4" s="15"/>
      <c r="VNL4" s="15"/>
      <c r="VNM4" s="15"/>
      <c r="VNN4" s="15"/>
      <c r="VNO4" s="15"/>
      <c r="VNP4" s="15"/>
      <c r="VNQ4" s="15"/>
      <c r="VNR4" s="15"/>
      <c r="VNS4" s="15"/>
      <c r="VNT4" s="15"/>
      <c r="VNU4" s="15"/>
      <c r="VNV4" s="15"/>
      <c r="VNW4" s="15"/>
      <c r="VNX4" s="15"/>
      <c r="VNY4" s="15"/>
      <c r="VNZ4" s="15"/>
      <c r="VOA4" s="15"/>
      <c r="VOB4" s="15"/>
      <c r="VOC4" s="15"/>
      <c r="VOD4" s="15"/>
      <c r="VOE4" s="15"/>
      <c r="VOF4" s="15"/>
      <c r="VOG4" s="15"/>
      <c r="VOH4" s="15"/>
      <c r="VOI4" s="15"/>
      <c r="VOJ4" s="15"/>
      <c r="VOK4" s="15"/>
      <c r="VOL4" s="15"/>
      <c r="VOM4" s="15"/>
      <c r="VON4" s="15"/>
      <c r="VOO4" s="15"/>
      <c r="VOP4" s="15"/>
      <c r="VOQ4" s="15"/>
      <c r="VOR4" s="15"/>
      <c r="VOS4" s="15"/>
      <c r="VOT4" s="15"/>
      <c r="VOU4" s="15"/>
      <c r="VOV4" s="15"/>
      <c r="VOW4" s="15"/>
      <c r="VOX4" s="15"/>
      <c r="VOY4" s="15"/>
      <c r="VOZ4" s="15"/>
      <c r="VPA4" s="15"/>
      <c r="VPB4" s="15"/>
      <c r="VPC4" s="15"/>
      <c r="VPD4" s="15"/>
      <c r="VPE4" s="15"/>
      <c r="VPF4" s="15"/>
      <c r="VPG4" s="15"/>
      <c r="VPH4" s="15"/>
      <c r="VPI4" s="15"/>
      <c r="VPJ4" s="15"/>
      <c r="VPK4" s="15"/>
      <c r="VPL4" s="15"/>
      <c r="VPM4" s="15"/>
      <c r="VPN4" s="15"/>
      <c r="VPO4" s="15"/>
      <c r="VPP4" s="15"/>
      <c r="VPQ4" s="15"/>
      <c r="VPR4" s="15"/>
      <c r="VPS4" s="15"/>
      <c r="VPT4" s="15"/>
      <c r="VPU4" s="15"/>
      <c r="VPV4" s="15"/>
      <c r="VPW4" s="15"/>
      <c r="VPX4" s="15"/>
      <c r="VPY4" s="15"/>
      <c r="VPZ4" s="15"/>
      <c r="VQA4" s="15"/>
      <c r="VQB4" s="15"/>
      <c r="VQC4" s="15"/>
      <c r="VQD4" s="15"/>
      <c r="VQE4" s="15"/>
      <c r="VQF4" s="15"/>
      <c r="VQG4" s="15"/>
      <c r="VQH4" s="15"/>
      <c r="VQI4" s="15"/>
      <c r="VQJ4" s="15"/>
      <c r="VQK4" s="15"/>
      <c r="VQL4" s="15"/>
      <c r="VQM4" s="15"/>
      <c r="VQN4" s="15"/>
      <c r="VQO4" s="15"/>
      <c r="VQP4" s="15"/>
      <c r="VQQ4" s="15"/>
      <c r="VQR4" s="15"/>
      <c r="VQS4" s="15"/>
      <c r="VQT4" s="15"/>
      <c r="VQU4" s="15"/>
      <c r="VQV4" s="15"/>
      <c r="VQW4" s="15"/>
      <c r="VQX4" s="15"/>
      <c r="VQY4" s="15"/>
      <c r="VQZ4" s="15"/>
      <c r="VRA4" s="15"/>
      <c r="VRB4" s="15"/>
      <c r="VRC4" s="15"/>
      <c r="VRD4" s="15"/>
      <c r="VRE4" s="15"/>
      <c r="VRF4" s="15"/>
      <c r="VRG4" s="15"/>
      <c r="VRH4" s="15"/>
      <c r="VRI4" s="15"/>
      <c r="VRJ4" s="15"/>
      <c r="VRK4" s="15"/>
      <c r="VRL4" s="15"/>
      <c r="VRM4" s="15"/>
      <c r="VRN4" s="15"/>
      <c r="VRO4" s="15"/>
      <c r="VRP4" s="15"/>
      <c r="VRQ4" s="15"/>
      <c r="VRR4" s="15"/>
      <c r="VRS4" s="15"/>
      <c r="VRT4" s="15"/>
      <c r="VRU4" s="15"/>
      <c r="VRV4" s="15"/>
      <c r="VRW4" s="15"/>
      <c r="VRX4" s="15"/>
      <c r="VRY4" s="15"/>
      <c r="VRZ4" s="15"/>
      <c r="VSA4" s="15"/>
      <c r="VSB4" s="15"/>
      <c r="VSC4" s="15"/>
      <c r="VSD4" s="15"/>
      <c r="VSE4" s="15"/>
      <c r="VSF4" s="15"/>
      <c r="VSG4" s="15"/>
      <c r="VSH4" s="15"/>
      <c r="VSI4" s="15"/>
      <c r="VSJ4" s="15"/>
      <c r="VSK4" s="15"/>
      <c r="VSL4" s="15"/>
      <c r="VSM4" s="15"/>
      <c r="VSN4" s="15"/>
      <c r="VSO4" s="15"/>
      <c r="VSP4" s="15"/>
      <c r="VSQ4" s="15"/>
      <c r="VSR4" s="15"/>
      <c r="VSS4" s="15"/>
      <c r="VST4" s="15"/>
      <c r="VSU4" s="15"/>
      <c r="VSV4" s="15"/>
      <c r="VSW4" s="15"/>
      <c r="VSX4" s="15"/>
      <c r="VSY4" s="15"/>
      <c r="VSZ4" s="15"/>
      <c r="VTA4" s="15"/>
      <c r="VTB4" s="15"/>
      <c r="VTC4" s="15"/>
      <c r="VTD4" s="15"/>
      <c r="VTE4" s="15"/>
      <c r="VTF4" s="15"/>
      <c r="VTG4" s="15"/>
      <c r="VTH4" s="15"/>
      <c r="VTI4" s="15"/>
      <c r="VTJ4" s="15"/>
      <c r="VTK4" s="15"/>
      <c r="VTL4" s="15"/>
      <c r="VTM4" s="15"/>
      <c r="VTN4" s="15"/>
      <c r="VTO4" s="15"/>
      <c r="VTP4" s="15"/>
      <c r="VTQ4" s="15"/>
      <c r="VTR4" s="15"/>
      <c r="VTS4" s="15"/>
      <c r="VTT4" s="15"/>
      <c r="VTU4" s="15"/>
      <c r="VTV4" s="15"/>
      <c r="VTW4" s="15"/>
      <c r="VTX4" s="15"/>
      <c r="VTY4" s="15"/>
      <c r="VTZ4" s="15"/>
      <c r="VUA4" s="15"/>
      <c r="VUB4" s="15"/>
      <c r="VUC4" s="15"/>
      <c r="VUD4" s="15"/>
      <c r="VUE4" s="15"/>
      <c r="VUF4" s="15"/>
      <c r="VUG4" s="15"/>
      <c r="VUH4" s="15"/>
      <c r="VUI4" s="15"/>
      <c r="VUJ4" s="15"/>
      <c r="VUK4" s="15"/>
      <c r="VUL4" s="15"/>
      <c r="VUM4" s="15"/>
      <c r="VUN4" s="15"/>
      <c r="VUO4" s="15"/>
      <c r="VUP4" s="15"/>
      <c r="VUQ4" s="15"/>
      <c r="VUR4" s="15"/>
      <c r="VUS4" s="15"/>
      <c r="VUT4" s="15"/>
      <c r="VUU4" s="15"/>
      <c r="VUV4" s="15"/>
      <c r="VUW4" s="15"/>
      <c r="VUX4" s="15"/>
      <c r="VUY4" s="15"/>
      <c r="VUZ4" s="15"/>
      <c r="VVA4" s="15"/>
      <c r="VVB4" s="15"/>
      <c r="VVC4" s="15"/>
      <c r="VVD4" s="15"/>
      <c r="VVE4" s="15"/>
      <c r="VVF4" s="15"/>
      <c r="VVG4" s="15"/>
      <c r="VVH4" s="15"/>
      <c r="VVI4" s="15"/>
      <c r="VVJ4" s="15"/>
      <c r="VVK4" s="15"/>
      <c r="VVL4" s="15"/>
      <c r="VVM4" s="15"/>
      <c r="VVN4" s="15"/>
      <c r="VVO4" s="15"/>
      <c r="VVP4" s="15"/>
      <c r="VVQ4" s="15"/>
      <c r="VVR4" s="15"/>
      <c r="VVS4" s="15"/>
      <c r="VVT4" s="15"/>
      <c r="VVU4" s="15"/>
      <c r="VVV4" s="15"/>
      <c r="VVW4" s="15"/>
      <c r="VVX4" s="15"/>
      <c r="VVY4" s="15"/>
      <c r="VVZ4" s="15"/>
      <c r="VWA4" s="15"/>
      <c r="VWB4" s="15"/>
      <c r="VWC4" s="15"/>
      <c r="VWD4" s="15"/>
      <c r="VWE4" s="15"/>
      <c r="VWF4" s="15"/>
      <c r="VWG4" s="15"/>
      <c r="VWH4" s="15"/>
      <c r="VWI4" s="15"/>
      <c r="VWJ4" s="15"/>
      <c r="VWK4" s="15"/>
      <c r="VWL4" s="15"/>
      <c r="VWM4" s="15"/>
      <c r="VWN4" s="15"/>
      <c r="VWO4" s="15"/>
      <c r="VWP4" s="15"/>
      <c r="VWQ4" s="15"/>
      <c r="VWR4" s="15"/>
      <c r="VWS4" s="15"/>
      <c r="VWT4" s="15"/>
      <c r="VWU4" s="15"/>
      <c r="VWV4" s="15"/>
      <c r="VWW4" s="15"/>
      <c r="VWX4" s="15"/>
      <c r="VWY4" s="15"/>
      <c r="VWZ4" s="15"/>
      <c r="VXA4" s="15"/>
      <c r="VXB4" s="15"/>
      <c r="VXC4" s="15"/>
      <c r="VXD4" s="15"/>
      <c r="VXE4" s="15"/>
      <c r="VXF4" s="15"/>
      <c r="VXG4" s="15"/>
      <c r="VXH4" s="15"/>
      <c r="VXI4" s="15"/>
      <c r="VXJ4" s="15"/>
      <c r="VXK4" s="15"/>
      <c r="VXL4" s="15"/>
      <c r="VXM4" s="15"/>
      <c r="VXN4" s="15"/>
      <c r="VXO4" s="15"/>
      <c r="VXP4" s="15"/>
      <c r="VXQ4" s="15"/>
      <c r="VXR4" s="15"/>
      <c r="VXS4" s="15"/>
      <c r="VXT4" s="15"/>
      <c r="VXU4" s="15"/>
      <c r="VXV4" s="15"/>
      <c r="VXW4" s="15"/>
      <c r="VXX4" s="15"/>
      <c r="VXY4" s="15"/>
      <c r="VXZ4" s="15"/>
      <c r="VYA4" s="15"/>
      <c r="VYB4" s="15"/>
      <c r="VYC4" s="15"/>
      <c r="VYD4" s="15"/>
      <c r="VYE4" s="15"/>
      <c r="VYF4" s="15"/>
      <c r="VYG4" s="15"/>
      <c r="VYH4" s="15"/>
      <c r="VYI4" s="15"/>
      <c r="VYJ4" s="15"/>
      <c r="VYK4" s="15"/>
      <c r="VYL4" s="15"/>
      <c r="VYM4" s="15"/>
      <c r="VYN4" s="15"/>
      <c r="VYO4" s="15"/>
      <c r="VYP4" s="15"/>
      <c r="VYQ4" s="15"/>
      <c r="VYR4" s="15"/>
      <c r="VYS4" s="15"/>
      <c r="VYT4" s="15"/>
      <c r="VYU4" s="15"/>
      <c r="VYV4" s="15"/>
      <c r="VYW4" s="15"/>
      <c r="VYX4" s="15"/>
      <c r="VYY4" s="15"/>
      <c r="VYZ4" s="15"/>
      <c r="VZA4" s="15"/>
      <c r="VZB4" s="15"/>
      <c r="VZC4" s="15"/>
      <c r="VZD4" s="15"/>
      <c r="VZE4" s="15"/>
      <c r="VZF4" s="15"/>
      <c r="VZG4" s="15"/>
      <c r="VZH4" s="15"/>
      <c r="VZI4" s="15"/>
      <c r="VZJ4" s="15"/>
      <c r="VZK4" s="15"/>
      <c r="VZL4" s="15"/>
      <c r="VZM4" s="15"/>
      <c r="VZN4" s="15"/>
      <c r="VZO4" s="15"/>
      <c r="VZP4" s="15"/>
      <c r="VZQ4" s="15"/>
      <c r="VZR4" s="15"/>
      <c r="VZS4" s="15"/>
      <c r="VZT4" s="15"/>
      <c r="VZU4" s="15"/>
      <c r="VZV4" s="15"/>
      <c r="VZW4" s="15"/>
      <c r="VZX4" s="15"/>
      <c r="VZY4" s="15"/>
      <c r="VZZ4" s="15"/>
      <c r="WAA4" s="15"/>
      <c r="WAB4" s="15"/>
      <c r="WAC4" s="15"/>
      <c r="WAD4" s="15"/>
      <c r="WAE4" s="15"/>
      <c r="WAF4" s="15"/>
      <c r="WAG4" s="15"/>
      <c r="WAH4" s="15"/>
      <c r="WAI4" s="15"/>
      <c r="WAJ4" s="15"/>
      <c r="WAK4" s="15"/>
      <c r="WAL4" s="15"/>
      <c r="WAM4" s="15"/>
      <c r="WAN4" s="15"/>
      <c r="WAO4" s="15"/>
      <c r="WAP4" s="15"/>
      <c r="WAQ4" s="15"/>
      <c r="WAR4" s="15"/>
      <c r="WAS4" s="15"/>
      <c r="WAT4" s="15"/>
      <c r="WAU4" s="15"/>
      <c r="WAV4" s="15"/>
      <c r="WAW4" s="15"/>
      <c r="WAX4" s="15"/>
      <c r="WAY4" s="15"/>
      <c r="WAZ4" s="15"/>
      <c r="WBA4" s="15"/>
      <c r="WBB4" s="15"/>
      <c r="WBC4" s="15"/>
      <c r="WBD4" s="15"/>
      <c r="WBE4" s="15"/>
      <c r="WBF4" s="15"/>
      <c r="WBG4" s="15"/>
      <c r="WBH4" s="15"/>
      <c r="WBI4" s="15"/>
      <c r="WBJ4" s="15"/>
      <c r="WBK4" s="15"/>
      <c r="WBL4" s="15"/>
      <c r="WBM4" s="15"/>
      <c r="WBN4" s="15"/>
      <c r="WBO4" s="15"/>
      <c r="WBP4" s="15"/>
      <c r="WBQ4" s="15"/>
      <c r="WBR4" s="15"/>
      <c r="WBS4" s="15"/>
      <c r="WBT4" s="15"/>
      <c r="WBU4" s="15"/>
      <c r="WBV4" s="15"/>
      <c r="WBW4" s="15"/>
      <c r="WBX4" s="15"/>
      <c r="WBY4" s="15"/>
      <c r="WBZ4" s="15"/>
      <c r="WCA4" s="15"/>
      <c r="WCB4" s="15"/>
      <c r="WCC4" s="15"/>
      <c r="WCD4" s="15"/>
      <c r="WCE4" s="15"/>
      <c r="WCF4" s="15"/>
      <c r="WCG4" s="15"/>
      <c r="WCH4" s="15"/>
      <c r="WCI4" s="15"/>
      <c r="WCJ4" s="15"/>
      <c r="WCK4" s="15"/>
      <c r="WCL4" s="15"/>
      <c r="WCM4" s="15"/>
      <c r="WCN4" s="15"/>
      <c r="WCO4" s="15"/>
      <c r="WCP4" s="15"/>
      <c r="WCQ4" s="15"/>
      <c r="WCR4" s="15"/>
      <c r="WCS4" s="15"/>
      <c r="WCT4" s="15"/>
      <c r="WCU4" s="15"/>
      <c r="WCV4" s="15"/>
      <c r="WCW4" s="15"/>
      <c r="WCX4" s="15"/>
      <c r="WCY4" s="15"/>
      <c r="WCZ4" s="15"/>
      <c r="WDA4" s="15"/>
      <c r="WDB4" s="15"/>
      <c r="WDC4" s="15"/>
      <c r="WDD4" s="15"/>
      <c r="WDE4" s="15"/>
      <c r="WDF4" s="15"/>
      <c r="WDG4" s="15"/>
      <c r="WDH4" s="15"/>
      <c r="WDI4" s="15"/>
      <c r="WDJ4" s="15"/>
      <c r="WDK4" s="15"/>
      <c r="WDL4" s="15"/>
      <c r="WDM4" s="15"/>
      <c r="WDN4" s="15"/>
      <c r="WDO4" s="15"/>
      <c r="WDP4" s="15"/>
      <c r="WDQ4" s="15"/>
      <c r="WDR4" s="15"/>
      <c r="WDS4" s="15"/>
      <c r="WDT4" s="15"/>
      <c r="WDU4" s="15"/>
      <c r="WDV4" s="15"/>
      <c r="WDW4" s="15"/>
      <c r="WDX4" s="15"/>
      <c r="WDY4" s="15"/>
      <c r="WDZ4" s="15"/>
      <c r="WEA4" s="15"/>
      <c r="WEB4" s="15"/>
      <c r="WEC4" s="15"/>
      <c r="WED4" s="15"/>
      <c r="WEE4" s="15"/>
      <c r="WEF4" s="15"/>
      <c r="WEG4" s="15"/>
      <c r="WEH4" s="15"/>
      <c r="WEI4" s="15"/>
      <c r="WEJ4" s="15"/>
      <c r="WEK4" s="15"/>
      <c r="WEL4" s="15"/>
      <c r="WEM4" s="15"/>
      <c r="WEN4" s="15"/>
      <c r="WEO4" s="15"/>
      <c r="WEP4" s="15"/>
      <c r="WEQ4" s="15"/>
      <c r="WER4" s="15"/>
      <c r="WES4" s="15"/>
      <c r="WET4" s="15"/>
      <c r="WEU4" s="15"/>
      <c r="WEV4" s="15"/>
      <c r="WEW4" s="15"/>
      <c r="WEX4" s="15"/>
      <c r="WEY4" s="15"/>
      <c r="WEZ4" s="15"/>
      <c r="WFA4" s="15"/>
      <c r="WFB4" s="15"/>
      <c r="WFC4" s="15"/>
      <c r="WFD4" s="15"/>
      <c r="WFE4" s="15"/>
      <c r="WFF4" s="15"/>
      <c r="WFG4" s="15"/>
      <c r="WFH4" s="15"/>
      <c r="WFI4" s="15"/>
      <c r="WFJ4" s="15"/>
      <c r="WFK4" s="15"/>
      <c r="WFL4" s="15"/>
      <c r="WFM4" s="15"/>
      <c r="WFN4" s="15"/>
      <c r="WFO4" s="15"/>
      <c r="WFP4" s="15"/>
      <c r="WFQ4" s="15"/>
      <c r="WFR4" s="15"/>
      <c r="WFS4" s="15"/>
      <c r="WFT4" s="15"/>
      <c r="WFU4" s="15"/>
      <c r="WFV4" s="15"/>
      <c r="WFW4" s="15"/>
      <c r="WFX4" s="15"/>
      <c r="WFY4" s="15"/>
      <c r="WFZ4" s="15"/>
      <c r="WGA4" s="15"/>
      <c r="WGB4" s="15"/>
      <c r="WGC4" s="15"/>
      <c r="WGD4" s="15"/>
      <c r="WGE4" s="15"/>
      <c r="WGF4" s="15"/>
      <c r="WGG4" s="15"/>
      <c r="WGH4" s="15"/>
      <c r="WGI4" s="15"/>
      <c r="WGJ4" s="15"/>
      <c r="WGK4" s="15"/>
      <c r="WGL4" s="15"/>
      <c r="WGM4" s="15"/>
      <c r="WGN4" s="15"/>
      <c r="WGO4" s="15"/>
      <c r="WGP4" s="15"/>
      <c r="WGQ4" s="15"/>
      <c r="WGR4" s="15"/>
      <c r="WGS4" s="15"/>
      <c r="WGT4" s="15"/>
      <c r="WGU4" s="15"/>
      <c r="WGV4" s="15"/>
      <c r="WGW4" s="15"/>
      <c r="WGX4" s="15"/>
      <c r="WGY4" s="15"/>
      <c r="WGZ4" s="15"/>
      <c r="WHA4" s="15"/>
      <c r="WHB4" s="15"/>
      <c r="WHC4" s="15"/>
      <c r="WHD4" s="15"/>
      <c r="WHE4" s="15"/>
      <c r="WHF4" s="15"/>
      <c r="WHG4" s="15"/>
      <c r="WHH4" s="15"/>
      <c r="WHI4" s="15"/>
      <c r="WHJ4" s="15"/>
      <c r="WHK4" s="15"/>
      <c r="WHL4" s="15"/>
      <c r="WHM4" s="15"/>
      <c r="WHN4" s="15"/>
      <c r="WHO4" s="15"/>
      <c r="WHP4" s="15"/>
      <c r="WHQ4" s="15"/>
      <c r="WHR4" s="15"/>
      <c r="WHS4" s="15"/>
      <c r="WHT4" s="15"/>
      <c r="WHU4" s="15"/>
      <c r="WHV4" s="15"/>
      <c r="WHW4" s="15"/>
      <c r="WHX4" s="15"/>
      <c r="WHY4" s="15"/>
      <c r="WHZ4" s="15"/>
      <c r="WIA4" s="15"/>
      <c r="WIB4" s="15"/>
      <c r="WIC4" s="15"/>
      <c r="WID4" s="15"/>
      <c r="WIE4" s="15"/>
      <c r="WIF4" s="15"/>
      <c r="WIG4" s="15"/>
      <c r="WIH4" s="15"/>
      <c r="WII4" s="15"/>
      <c r="WIJ4" s="15"/>
      <c r="WIK4" s="15"/>
      <c r="WIL4" s="15"/>
      <c r="WIM4" s="15"/>
      <c r="WIN4" s="15"/>
      <c r="WIO4" s="15"/>
      <c r="WIP4" s="15"/>
      <c r="WIQ4" s="15"/>
      <c r="WIR4" s="15"/>
      <c r="WIS4" s="15"/>
      <c r="WIT4" s="15"/>
      <c r="WIU4" s="15"/>
      <c r="WIV4" s="15"/>
      <c r="WIW4" s="15"/>
      <c r="WIX4" s="15"/>
      <c r="WIY4" s="15"/>
      <c r="WIZ4" s="15"/>
      <c r="WJA4" s="15"/>
      <c r="WJB4" s="15"/>
      <c r="WJC4" s="15"/>
      <c r="WJD4" s="15"/>
      <c r="WJE4" s="15"/>
      <c r="WJF4" s="15"/>
      <c r="WJG4" s="15"/>
      <c r="WJH4" s="15"/>
      <c r="WJI4" s="15"/>
      <c r="WJJ4" s="15"/>
      <c r="WJK4" s="15"/>
      <c r="WJL4" s="15"/>
      <c r="WJM4" s="15"/>
      <c r="WJN4" s="15"/>
      <c r="WJO4" s="15"/>
      <c r="WJP4" s="15"/>
      <c r="WJQ4" s="15"/>
      <c r="WJR4" s="15"/>
      <c r="WJS4" s="15"/>
      <c r="WJT4" s="15"/>
      <c r="WJU4" s="15"/>
      <c r="WJV4" s="15"/>
      <c r="WJW4" s="15"/>
      <c r="WJX4" s="15"/>
      <c r="WJY4" s="15"/>
      <c r="WJZ4" s="15"/>
      <c r="WKA4" s="15"/>
      <c r="WKB4" s="15"/>
      <c r="WKC4" s="15"/>
      <c r="WKD4" s="15"/>
      <c r="WKE4" s="15"/>
      <c r="WKF4" s="15"/>
      <c r="WKG4" s="15"/>
      <c r="WKH4" s="15"/>
      <c r="WKI4" s="15"/>
      <c r="WKJ4" s="15"/>
      <c r="WKK4" s="15"/>
      <c r="WKL4" s="15"/>
      <c r="WKM4" s="15"/>
      <c r="WKN4" s="15"/>
      <c r="WKO4" s="15"/>
      <c r="WKP4" s="15"/>
      <c r="WKQ4" s="15"/>
      <c r="WKR4" s="15"/>
      <c r="WKS4" s="15"/>
      <c r="WKT4" s="15"/>
      <c r="WKU4" s="15"/>
      <c r="WKV4" s="15"/>
      <c r="WKW4" s="15"/>
      <c r="WKX4" s="15"/>
      <c r="WKY4" s="15"/>
      <c r="WKZ4" s="15"/>
      <c r="WLA4" s="15"/>
      <c r="WLB4" s="15"/>
      <c r="WLC4" s="15"/>
      <c r="WLD4" s="15"/>
      <c r="WLE4" s="15"/>
      <c r="WLF4" s="15"/>
      <c r="WLG4" s="15"/>
      <c r="WLH4" s="15"/>
      <c r="WLI4" s="15"/>
      <c r="WLJ4" s="15"/>
      <c r="WLK4" s="15"/>
      <c r="WLL4" s="15"/>
      <c r="WLM4" s="15"/>
      <c r="WLN4" s="15"/>
      <c r="WLO4" s="15"/>
      <c r="WLP4" s="15"/>
      <c r="WLQ4" s="15"/>
      <c r="WLR4" s="15"/>
      <c r="WLS4" s="15"/>
      <c r="WLT4" s="15"/>
      <c r="WLU4" s="15"/>
      <c r="WLV4" s="15"/>
      <c r="WLW4" s="15"/>
      <c r="WLX4" s="15"/>
      <c r="WLY4" s="15"/>
      <c r="WLZ4" s="15"/>
      <c r="WMA4" s="15"/>
      <c r="WMB4" s="15"/>
      <c r="WMC4" s="15"/>
      <c r="WMD4" s="15"/>
      <c r="WME4" s="15"/>
      <c r="WMF4" s="15"/>
      <c r="WMG4" s="15"/>
      <c r="WMH4" s="15"/>
      <c r="WMI4" s="15"/>
      <c r="WMJ4" s="15"/>
      <c r="WMK4" s="15"/>
      <c r="WML4" s="15"/>
      <c r="WMM4" s="15"/>
      <c r="WMN4" s="15"/>
      <c r="WMO4" s="15"/>
      <c r="WMP4" s="15"/>
      <c r="WMQ4" s="15"/>
      <c r="WMR4" s="15"/>
      <c r="WMS4" s="15"/>
      <c r="WMT4" s="15"/>
      <c r="WMU4" s="15"/>
      <c r="WMV4" s="15"/>
      <c r="WMW4" s="15"/>
      <c r="WMX4" s="15"/>
      <c r="WMY4" s="15"/>
      <c r="WMZ4" s="15"/>
      <c r="WNA4" s="15"/>
      <c r="WNB4" s="15"/>
      <c r="WNC4" s="15"/>
      <c r="WND4" s="15"/>
      <c r="WNE4" s="15"/>
      <c r="WNF4" s="15"/>
      <c r="WNG4" s="15"/>
      <c r="WNH4" s="15"/>
      <c r="WNI4" s="15"/>
      <c r="WNJ4" s="15"/>
      <c r="WNK4" s="15"/>
      <c r="WNL4" s="15"/>
      <c r="WNM4" s="15"/>
      <c r="WNN4" s="15"/>
      <c r="WNO4" s="15"/>
      <c r="WNP4" s="15"/>
      <c r="WNQ4" s="15"/>
      <c r="WNR4" s="15"/>
      <c r="WNS4" s="15"/>
      <c r="WNT4" s="15"/>
      <c r="WNU4" s="15"/>
      <c r="WNV4" s="15"/>
      <c r="WNW4" s="15"/>
      <c r="WNX4" s="15"/>
      <c r="WNY4" s="15"/>
      <c r="WNZ4" s="15"/>
      <c r="WOA4" s="15"/>
      <c r="WOB4" s="15"/>
      <c r="WOC4" s="15"/>
      <c r="WOD4" s="15"/>
      <c r="WOE4" s="15"/>
      <c r="WOF4" s="15"/>
      <c r="WOG4" s="15"/>
      <c r="WOH4" s="15"/>
      <c r="WOI4" s="15"/>
      <c r="WOJ4" s="15"/>
      <c r="WOK4" s="15"/>
      <c r="WOL4" s="15"/>
      <c r="WOM4" s="15"/>
      <c r="WON4" s="15"/>
      <c r="WOO4" s="15"/>
      <c r="WOP4" s="15"/>
      <c r="WOQ4" s="15"/>
      <c r="WOR4" s="15"/>
      <c r="WOS4" s="15"/>
      <c r="WOT4" s="15"/>
      <c r="WOU4" s="15"/>
      <c r="WOV4" s="15"/>
      <c r="WOW4" s="15"/>
      <c r="WOX4" s="15"/>
      <c r="WOY4" s="15"/>
      <c r="WOZ4" s="15"/>
      <c r="WPA4" s="15"/>
      <c r="WPB4" s="15"/>
      <c r="WPC4" s="15"/>
      <c r="WPD4" s="15"/>
      <c r="WPE4" s="15"/>
      <c r="WPF4" s="15"/>
      <c r="WPG4" s="15"/>
      <c r="WPH4" s="15"/>
      <c r="WPI4" s="15"/>
      <c r="WPJ4" s="15"/>
      <c r="WPK4" s="15"/>
      <c r="WPL4" s="15"/>
      <c r="WPM4" s="15"/>
      <c r="WPN4" s="15"/>
      <c r="WPO4" s="15"/>
      <c r="WPP4" s="15"/>
      <c r="WPQ4" s="15"/>
      <c r="WPR4" s="15"/>
      <c r="WPS4" s="15"/>
      <c r="WPT4" s="15"/>
      <c r="WPU4" s="15"/>
      <c r="WPV4" s="15"/>
      <c r="WPW4" s="15"/>
      <c r="WPX4" s="15"/>
      <c r="WPY4" s="15"/>
      <c r="WPZ4" s="15"/>
      <c r="WQA4" s="15"/>
      <c r="WQB4" s="15"/>
      <c r="WQC4" s="15"/>
      <c r="WQD4" s="15"/>
      <c r="WQE4" s="15"/>
      <c r="WQF4" s="15"/>
      <c r="WQG4" s="15"/>
      <c r="WQH4" s="15"/>
      <c r="WQI4" s="15"/>
      <c r="WQJ4" s="15"/>
      <c r="WQK4" s="15"/>
      <c r="WQL4" s="15"/>
      <c r="WQM4" s="15"/>
      <c r="WQN4" s="15"/>
      <c r="WQO4" s="15"/>
      <c r="WQP4" s="15"/>
      <c r="WQQ4" s="15"/>
      <c r="WQR4" s="15"/>
      <c r="WQS4" s="15"/>
      <c r="WQT4" s="15"/>
      <c r="WQU4" s="15"/>
      <c r="WQV4" s="15"/>
      <c r="WQW4" s="15"/>
      <c r="WQX4" s="15"/>
      <c r="WQY4" s="15"/>
      <c r="WQZ4" s="15"/>
      <c r="WRA4" s="15"/>
      <c r="WRB4" s="15"/>
      <c r="WRC4" s="15"/>
      <c r="WRD4" s="15"/>
      <c r="WRE4" s="15"/>
      <c r="WRF4" s="15"/>
      <c r="WRG4" s="15"/>
      <c r="WRH4" s="15"/>
      <c r="WRI4" s="15"/>
      <c r="WRJ4" s="15"/>
      <c r="WRK4" s="15"/>
      <c r="WRL4" s="15"/>
      <c r="WRM4" s="15"/>
      <c r="WRN4" s="15"/>
      <c r="WRO4" s="15"/>
      <c r="WRP4" s="15"/>
      <c r="WRQ4" s="15"/>
      <c r="WRR4" s="15"/>
      <c r="WRS4" s="15"/>
      <c r="WRT4" s="15"/>
      <c r="WRU4" s="15"/>
      <c r="WRV4" s="15"/>
      <c r="WRW4" s="15"/>
      <c r="WRX4" s="15"/>
      <c r="WRY4" s="15"/>
      <c r="WRZ4" s="15"/>
      <c r="WSA4" s="15"/>
      <c r="WSB4" s="15"/>
      <c r="WSC4" s="15"/>
      <c r="WSD4" s="15"/>
      <c r="WSE4" s="15"/>
      <c r="WSF4" s="15"/>
      <c r="WSG4" s="15"/>
      <c r="WSH4" s="15"/>
      <c r="WSI4" s="15"/>
      <c r="WSJ4" s="15"/>
      <c r="WSK4" s="15"/>
      <c r="WSL4" s="15"/>
      <c r="WSM4" s="15"/>
      <c r="WSN4" s="15"/>
      <c r="WSO4" s="15"/>
      <c r="WSP4" s="15"/>
      <c r="WSQ4" s="15"/>
      <c r="WSR4" s="15"/>
      <c r="WSS4" s="15"/>
      <c r="WST4" s="15"/>
      <c r="WSU4" s="15"/>
      <c r="WSV4" s="15"/>
      <c r="WSW4" s="15"/>
      <c r="WSX4" s="15"/>
      <c r="WSY4" s="15"/>
      <c r="WSZ4" s="15"/>
      <c r="WTA4" s="15"/>
      <c r="WTB4" s="15"/>
      <c r="WTC4" s="15"/>
      <c r="WTD4" s="15"/>
      <c r="WTE4" s="15"/>
      <c r="WTF4" s="15"/>
      <c r="WTG4" s="15"/>
      <c r="WTH4" s="15"/>
      <c r="WTI4" s="15"/>
      <c r="WTJ4" s="15"/>
      <c r="WTK4" s="15"/>
      <c r="WTL4" s="15"/>
      <c r="WTM4" s="15"/>
      <c r="WTN4" s="15"/>
      <c r="WTO4" s="15"/>
      <c r="WTP4" s="15"/>
      <c r="WTQ4" s="15"/>
      <c r="WTR4" s="15"/>
      <c r="WTS4" s="15"/>
      <c r="WTT4" s="15"/>
      <c r="WTU4" s="15"/>
      <c r="WTV4" s="15"/>
      <c r="WTW4" s="15"/>
      <c r="WTX4" s="15"/>
      <c r="WTY4" s="15"/>
      <c r="WTZ4" s="15"/>
      <c r="WUA4" s="15"/>
      <c r="WUB4" s="15"/>
      <c r="WUC4" s="15"/>
      <c r="WUD4" s="15"/>
      <c r="WUE4" s="15"/>
      <c r="WUF4" s="15"/>
      <c r="WUG4" s="15"/>
      <c r="WUH4" s="15"/>
      <c r="WUI4" s="15"/>
      <c r="WUJ4" s="15"/>
      <c r="WUK4" s="15"/>
      <c r="WUL4" s="15"/>
      <c r="WUM4" s="15"/>
      <c r="WUN4" s="15"/>
      <c r="WUO4" s="15"/>
      <c r="WUP4" s="15"/>
      <c r="WUQ4" s="15"/>
      <c r="WUR4" s="15"/>
      <c r="WUS4" s="15"/>
      <c r="WUT4" s="15"/>
      <c r="WUU4" s="15"/>
      <c r="WUV4" s="15"/>
      <c r="WUW4" s="15"/>
      <c r="WUX4" s="15"/>
      <c r="WUY4" s="15"/>
      <c r="WUZ4" s="15"/>
      <c r="WVA4" s="15"/>
      <c r="WVB4" s="15"/>
      <c r="WVC4" s="15"/>
      <c r="WVD4" s="15"/>
      <c r="WVE4" s="15"/>
      <c r="WVF4" s="15"/>
      <c r="WVG4" s="15"/>
      <c r="WVH4" s="15"/>
      <c r="WVI4" s="15"/>
      <c r="WVJ4" s="15"/>
      <c r="WVK4" s="15"/>
      <c r="WVL4" s="15"/>
      <c r="WVM4" s="15"/>
      <c r="WVN4" s="15"/>
      <c r="WVO4" s="15"/>
      <c r="WVP4" s="15"/>
      <c r="WVQ4" s="15"/>
      <c r="WVR4" s="15"/>
      <c r="WVS4" s="15"/>
      <c r="WVT4" s="15"/>
      <c r="WVU4" s="15"/>
      <c r="WVV4" s="15"/>
      <c r="WVW4" s="15"/>
      <c r="WVX4" s="15"/>
      <c r="WVY4" s="15"/>
      <c r="WVZ4" s="15"/>
      <c r="WWA4" s="15"/>
      <c r="WWB4" s="15"/>
      <c r="WWC4" s="15"/>
      <c r="WWD4" s="15"/>
      <c r="WWE4" s="15"/>
      <c r="WWF4" s="15"/>
      <c r="WWG4" s="15"/>
      <c r="WWH4" s="15"/>
      <c r="WWI4" s="15"/>
      <c r="WWJ4" s="15"/>
      <c r="WWK4" s="15"/>
      <c r="WWL4" s="15"/>
      <c r="WWM4" s="15"/>
      <c r="WWN4" s="15"/>
      <c r="WWO4" s="15"/>
      <c r="WWP4" s="15"/>
      <c r="WWQ4" s="15"/>
      <c r="WWR4" s="15"/>
      <c r="WWS4" s="15"/>
      <c r="WWT4" s="15"/>
      <c r="WWU4" s="15"/>
      <c r="WWV4" s="15"/>
      <c r="WWW4" s="15"/>
      <c r="WWX4" s="15"/>
      <c r="WWY4" s="15"/>
      <c r="WWZ4" s="15"/>
      <c r="WXA4" s="15"/>
      <c r="WXB4" s="15"/>
      <c r="WXC4" s="15"/>
      <c r="WXD4" s="15"/>
      <c r="WXE4" s="15"/>
      <c r="WXF4" s="15"/>
      <c r="WXG4" s="15"/>
      <c r="WXH4" s="15"/>
      <c r="WXI4" s="15"/>
      <c r="WXJ4" s="15"/>
      <c r="WXK4" s="15"/>
      <c r="WXL4" s="15"/>
      <c r="WXM4" s="15"/>
      <c r="WXN4" s="15"/>
      <c r="WXO4" s="15"/>
      <c r="WXP4" s="15"/>
      <c r="WXQ4" s="15"/>
      <c r="WXR4" s="15"/>
      <c r="WXS4" s="15"/>
      <c r="WXT4" s="15"/>
      <c r="WXU4" s="15"/>
      <c r="WXV4" s="15"/>
      <c r="WXW4" s="15"/>
      <c r="WXX4" s="15"/>
      <c r="WXY4" s="15"/>
      <c r="WXZ4" s="15"/>
      <c r="WYA4" s="15"/>
      <c r="WYB4" s="15"/>
      <c r="WYC4" s="15"/>
      <c r="WYD4" s="15"/>
      <c r="WYE4" s="15"/>
      <c r="WYF4" s="15"/>
      <c r="WYG4" s="15"/>
      <c r="WYH4" s="15"/>
      <c r="WYI4" s="15"/>
      <c r="WYJ4" s="15"/>
      <c r="WYK4" s="15"/>
      <c r="WYL4" s="15"/>
      <c r="WYM4" s="15"/>
      <c r="WYN4" s="15"/>
      <c r="WYO4" s="15"/>
      <c r="WYP4" s="15"/>
      <c r="WYQ4" s="15"/>
      <c r="WYR4" s="15"/>
      <c r="WYS4" s="15"/>
      <c r="WYT4" s="15"/>
      <c r="WYU4" s="15"/>
      <c r="WYV4" s="15"/>
      <c r="WYW4" s="15"/>
      <c r="WYX4" s="15"/>
      <c r="WYY4" s="15"/>
      <c r="WYZ4" s="15"/>
      <c r="WZA4" s="15"/>
      <c r="WZB4" s="15"/>
      <c r="WZC4" s="15"/>
      <c r="WZD4" s="15"/>
      <c r="WZE4" s="15"/>
      <c r="WZF4" s="15"/>
      <c r="WZG4" s="15"/>
      <c r="WZH4" s="15"/>
      <c r="WZI4" s="15"/>
      <c r="WZJ4" s="15"/>
      <c r="WZK4" s="15"/>
      <c r="WZL4" s="15"/>
      <c r="WZM4" s="15"/>
      <c r="WZN4" s="15"/>
      <c r="WZO4" s="15"/>
      <c r="WZP4" s="15"/>
      <c r="WZQ4" s="15"/>
      <c r="WZR4" s="15"/>
      <c r="WZS4" s="15"/>
      <c r="WZT4" s="15"/>
      <c r="WZU4" s="15"/>
      <c r="WZV4" s="15"/>
      <c r="WZW4" s="15"/>
      <c r="WZX4" s="15"/>
      <c r="WZY4" s="15"/>
      <c r="WZZ4" s="15"/>
      <c r="XAA4" s="15"/>
      <c r="XAB4" s="15"/>
      <c r="XAC4" s="15"/>
      <c r="XAD4" s="15"/>
      <c r="XAE4" s="15"/>
      <c r="XAF4" s="15"/>
      <c r="XAG4" s="15"/>
      <c r="XAH4" s="15"/>
      <c r="XAI4" s="15"/>
      <c r="XAJ4" s="15"/>
      <c r="XAK4" s="15"/>
      <c r="XAL4" s="15"/>
      <c r="XAM4" s="15"/>
      <c r="XAN4" s="15"/>
      <c r="XAO4" s="15"/>
      <c r="XAP4" s="15"/>
      <c r="XAQ4" s="15"/>
      <c r="XAR4" s="15"/>
      <c r="XAS4" s="15"/>
      <c r="XAT4" s="15"/>
      <c r="XAU4" s="15"/>
      <c r="XAV4" s="15"/>
      <c r="XAW4" s="15"/>
      <c r="XAX4" s="15"/>
      <c r="XAY4" s="15"/>
      <c r="XAZ4" s="15"/>
      <c r="XBA4" s="15"/>
      <c r="XBB4" s="15"/>
      <c r="XBC4" s="15"/>
      <c r="XBD4" s="15"/>
      <c r="XBE4" s="15"/>
      <c r="XBF4" s="15"/>
      <c r="XBG4" s="15"/>
      <c r="XBH4" s="15"/>
      <c r="XBI4" s="15"/>
      <c r="XBJ4" s="15"/>
      <c r="XBK4" s="15"/>
      <c r="XBL4" s="15"/>
      <c r="XBM4" s="15"/>
      <c r="XBN4" s="15"/>
      <c r="XBO4" s="15"/>
      <c r="XBP4" s="15"/>
      <c r="XBQ4" s="15"/>
      <c r="XBR4" s="15"/>
      <c r="XBS4" s="15"/>
      <c r="XBT4" s="15"/>
      <c r="XBU4" s="15"/>
      <c r="XBV4" s="15"/>
      <c r="XBW4" s="15"/>
      <c r="XBX4" s="15"/>
      <c r="XBY4" s="15"/>
      <c r="XBZ4" s="15"/>
      <c r="XCA4" s="15"/>
      <c r="XCB4" s="15"/>
      <c r="XCC4" s="15"/>
      <c r="XCD4" s="15"/>
      <c r="XCE4" s="15"/>
      <c r="XCF4" s="15"/>
      <c r="XCG4" s="15"/>
      <c r="XCH4" s="15"/>
      <c r="XCI4" s="15"/>
      <c r="XCJ4" s="15"/>
      <c r="XCK4" s="15"/>
      <c r="XCL4" s="15"/>
      <c r="XCM4" s="15"/>
      <c r="XCN4" s="15"/>
      <c r="XCO4" s="15"/>
      <c r="XCP4" s="15"/>
      <c r="XCQ4" s="15"/>
      <c r="XCR4" s="15"/>
      <c r="XCS4" s="15"/>
      <c r="XCT4" s="15"/>
      <c r="XCU4" s="15"/>
      <c r="XCV4" s="15"/>
      <c r="XCW4" s="15"/>
      <c r="XCX4" s="15"/>
      <c r="XCY4" s="15"/>
      <c r="XCZ4" s="15"/>
      <c r="XDA4" s="15"/>
      <c r="XDB4" s="15"/>
      <c r="XDC4" s="15"/>
      <c r="XDD4" s="15"/>
      <c r="XDE4" s="15"/>
      <c r="XDF4" s="15"/>
      <c r="XDG4" s="15"/>
      <c r="XDH4" s="15"/>
      <c r="XDI4" s="15"/>
      <c r="XDJ4" s="15"/>
      <c r="XDK4" s="15"/>
      <c r="XDL4" s="15"/>
      <c r="XDM4" s="15"/>
      <c r="XDN4" s="15"/>
      <c r="XDO4" s="15"/>
      <c r="XDP4" s="15"/>
      <c r="XDQ4" s="15"/>
      <c r="XDR4" s="15"/>
      <c r="XDS4" s="15"/>
      <c r="XDT4" s="15"/>
      <c r="XDU4" s="15"/>
      <c r="XDV4" s="15"/>
      <c r="XDW4" s="15"/>
      <c r="XDX4" s="15"/>
      <c r="XDY4" s="15"/>
      <c r="XDZ4" s="15"/>
      <c r="XEA4" s="15"/>
      <c r="XEB4" s="15"/>
      <c r="XEC4" s="15"/>
      <c r="XED4" s="15"/>
      <c r="XEE4" s="15"/>
      <c r="XEF4" s="15"/>
      <c r="XEG4" s="15"/>
      <c r="XEH4" s="15"/>
      <c r="XEI4" s="15"/>
      <c r="XEJ4" s="15"/>
      <c r="XEK4" s="15"/>
      <c r="XEL4" s="15"/>
      <c r="XEM4" s="15"/>
      <c r="XEN4" s="15"/>
      <c r="XEO4" s="15"/>
      <c r="XEP4" s="15"/>
      <c r="XEQ4" s="15"/>
      <c r="XER4" s="15"/>
      <c r="XES4" s="15"/>
      <c r="XET4" s="15"/>
      <c r="XEU4" s="15"/>
      <c r="XEV4" s="15"/>
      <c r="XEW4" s="15"/>
    </row>
    <row r="5" s="1" customFormat="true" spans="1:16377">
      <c r="A5" s="7"/>
      <c r="B5" s="7" t="s">
        <v>146</v>
      </c>
      <c r="C5" s="7" t="s">
        <v>147</v>
      </c>
      <c r="D5" s="7" t="s">
        <v>148</v>
      </c>
      <c r="E5" s="7"/>
      <c r="F5" s="7"/>
      <c r="G5" s="7"/>
      <c r="H5" s="7"/>
      <c r="VHZ5" s="15"/>
      <c r="VIA5" s="15"/>
      <c r="VIB5" s="15"/>
      <c r="VIC5" s="15"/>
      <c r="VID5" s="15"/>
      <c r="VIE5" s="15"/>
      <c r="VIF5" s="15"/>
      <c r="VIG5" s="15"/>
      <c r="VIH5" s="15"/>
      <c r="VII5" s="15"/>
      <c r="VIJ5" s="15"/>
      <c r="VIK5" s="15"/>
      <c r="VIL5" s="15"/>
      <c r="VIM5" s="15"/>
      <c r="VIN5" s="15"/>
      <c r="VIO5" s="15"/>
      <c r="VIP5" s="15"/>
      <c r="VIQ5" s="15"/>
      <c r="VIR5" s="15"/>
      <c r="VIS5" s="15"/>
      <c r="VIT5" s="15"/>
      <c r="VIU5" s="15"/>
      <c r="VIV5" s="15"/>
      <c r="VIW5" s="15"/>
      <c r="VIX5" s="15"/>
      <c r="VIY5" s="15"/>
      <c r="VIZ5" s="15"/>
      <c r="VJA5" s="15"/>
      <c r="VJB5" s="15"/>
      <c r="VJC5" s="15"/>
      <c r="VJD5" s="15"/>
      <c r="VJE5" s="15"/>
      <c r="VJF5" s="15"/>
      <c r="VJG5" s="15"/>
      <c r="VJH5" s="15"/>
      <c r="VJI5" s="15"/>
      <c r="VJJ5" s="15"/>
      <c r="VJK5" s="15"/>
      <c r="VJL5" s="15"/>
      <c r="VJM5" s="15"/>
      <c r="VJN5" s="15"/>
      <c r="VJO5" s="15"/>
      <c r="VJP5" s="15"/>
      <c r="VJQ5" s="15"/>
      <c r="VJR5" s="15"/>
      <c r="VJS5" s="15"/>
      <c r="VJT5" s="15"/>
      <c r="VJU5" s="15"/>
      <c r="VJV5" s="15"/>
      <c r="VJW5" s="15"/>
      <c r="VJX5" s="15"/>
      <c r="VJY5" s="15"/>
      <c r="VJZ5" s="15"/>
      <c r="VKA5" s="15"/>
      <c r="VKB5" s="15"/>
      <c r="VKC5" s="15"/>
      <c r="VKD5" s="15"/>
      <c r="VKE5" s="15"/>
      <c r="VKF5" s="15"/>
      <c r="VKG5" s="15"/>
      <c r="VKH5" s="15"/>
      <c r="VKI5" s="15"/>
      <c r="VKJ5" s="15"/>
      <c r="VKK5" s="15"/>
      <c r="VKL5" s="15"/>
      <c r="VKM5" s="15"/>
      <c r="VKN5" s="15"/>
      <c r="VKO5" s="15"/>
      <c r="VKP5" s="15"/>
      <c r="VKQ5" s="15"/>
      <c r="VKR5" s="15"/>
      <c r="VKS5" s="15"/>
      <c r="VKT5" s="15"/>
      <c r="VKU5" s="15"/>
      <c r="VKV5" s="15"/>
      <c r="VKW5" s="15"/>
      <c r="VKX5" s="15"/>
      <c r="VKY5" s="15"/>
      <c r="VKZ5" s="15"/>
      <c r="VLA5" s="15"/>
      <c r="VLB5" s="15"/>
      <c r="VLC5" s="15"/>
      <c r="VLD5" s="15"/>
      <c r="VLE5" s="15"/>
      <c r="VLF5" s="15"/>
      <c r="VLG5" s="15"/>
      <c r="VLH5" s="15"/>
      <c r="VLI5" s="15"/>
      <c r="VLJ5" s="15"/>
      <c r="VLK5" s="15"/>
      <c r="VLL5" s="15"/>
      <c r="VLM5" s="15"/>
      <c r="VLN5" s="15"/>
      <c r="VLO5" s="15"/>
      <c r="VLP5" s="15"/>
      <c r="VLQ5" s="15"/>
      <c r="VLR5" s="15"/>
      <c r="VLS5" s="15"/>
      <c r="VLT5" s="15"/>
      <c r="VLU5" s="15"/>
      <c r="VLV5" s="15"/>
      <c r="VLW5" s="15"/>
      <c r="VLX5" s="15"/>
      <c r="VLY5" s="15"/>
      <c r="VLZ5" s="15"/>
      <c r="VMA5" s="15"/>
      <c r="VMB5" s="15"/>
      <c r="VMC5" s="15"/>
      <c r="VMD5" s="15"/>
      <c r="VME5" s="15"/>
      <c r="VMF5" s="15"/>
      <c r="VMG5" s="15"/>
      <c r="VMH5" s="15"/>
      <c r="VMI5" s="15"/>
      <c r="VMJ5" s="15"/>
      <c r="VMK5" s="15"/>
      <c r="VML5" s="15"/>
      <c r="VMM5" s="15"/>
      <c r="VMN5" s="15"/>
      <c r="VMO5" s="15"/>
      <c r="VMP5" s="15"/>
      <c r="VMQ5" s="15"/>
      <c r="VMR5" s="15"/>
      <c r="VMS5" s="15"/>
      <c r="VMT5" s="15"/>
      <c r="VMU5" s="15"/>
      <c r="VMV5" s="15"/>
      <c r="VMW5" s="15"/>
      <c r="VMX5" s="15"/>
      <c r="VMY5" s="15"/>
      <c r="VMZ5" s="15"/>
      <c r="VNA5" s="15"/>
      <c r="VNB5" s="15"/>
      <c r="VNC5" s="15"/>
      <c r="VND5" s="15"/>
      <c r="VNE5" s="15"/>
      <c r="VNF5" s="15"/>
      <c r="VNG5" s="15"/>
      <c r="VNH5" s="15"/>
      <c r="VNI5" s="15"/>
      <c r="VNJ5" s="15"/>
      <c r="VNK5" s="15"/>
      <c r="VNL5" s="15"/>
      <c r="VNM5" s="15"/>
      <c r="VNN5" s="15"/>
      <c r="VNO5" s="15"/>
      <c r="VNP5" s="15"/>
      <c r="VNQ5" s="15"/>
      <c r="VNR5" s="15"/>
      <c r="VNS5" s="15"/>
      <c r="VNT5" s="15"/>
      <c r="VNU5" s="15"/>
      <c r="VNV5" s="15"/>
      <c r="VNW5" s="15"/>
      <c r="VNX5" s="15"/>
      <c r="VNY5" s="15"/>
      <c r="VNZ5" s="15"/>
      <c r="VOA5" s="15"/>
      <c r="VOB5" s="15"/>
      <c r="VOC5" s="15"/>
      <c r="VOD5" s="15"/>
      <c r="VOE5" s="15"/>
      <c r="VOF5" s="15"/>
      <c r="VOG5" s="15"/>
      <c r="VOH5" s="15"/>
      <c r="VOI5" s="15"/>
      <c r="VOJ5" s="15"/>
      <c r="VOK5" s="15"/>
      <c r="VOL5" s="15"/>
      <c r="VOM5" s="15"/>
      <c r="VON5" s="15"/>
      <c r="VOO5" s="15"/>
      <c r="VOP5" s="15"/>
      <c r="VOQ5" s="15"/>
      <c r="VOR5" s="15"/>
      <c r="VOS5" s="15"/>
      <c r="VOT5" s="15"/>
      <c r="VOU5" s="15"/>
      <c r="VOV5" s="15"/>
      <c r="VOW5" s="15"/>
      <c r="VOX5" s="15"/>
      <c r="VOY5" s="15"/>
      <c r="VOZ5" s="15"/>
      <c r="VPA5" s="15"/>
      <c r="VPB5" s="15"/>
      <c r="VPC5" s="15"/>
      <c r="VPD5" s="15"/>
      <c r="VPE5" s="15"/>
      <c r="VPF5" s="15"/>
      <c r="VPG5" s="15"/>
      <c r="VPH5" s="15"/>
      <c r="VPI5" s="15"/>
      <c r="VPJ5" s="15"/>
      <c r="VPK5" s="15"/>
      <c r="VPL5" s="15"/>
      <c r="VPM5" s="15"/>
      <c r="VPN5" s="15"/>
      <c r="VPO5" s="15"/>
      <c r="VPP5" s="15"/>
      <c r="VPQ5" s="15"/>
      <c r="VPR5" s="15"/>
      <c r="VPS5" s="15"/>
      <c r="VPT5" s="15"/>
      <c r="VPU5" s="15"/>
      <c r="VPV5" s="15"/>
      <c r="VPW5" s="15"/>
      <c r="VPX5" s="15"/>
      <c r="VPY5" s="15"/>
      <c r="VPZ5" s="15"/>
      <c r="VQA5" s="15"/>
      <c r="VQB5" s="15"/>
      <c r="VQC5" s="15"/>
      <c r="VQD5" s="15"/>
      <c r="VQE5" s="15"/>
      <c r="VQF5" s="15"/>
      <c r="VQG5" s="15"/>
      <c r="VQH5" s="15"/>
      <c r="VQI5" s="15"/>
      <c r="VQJ5" s="15"/>
      <c r="VQK5" s="15"/>
      <c r="VQL5" s="15"/>
      <c r="VQM5" s="15"/>
      <c r="VQN5" s="15"/>
      <c r="VQO5" s="15"/>
      <c r="VQP5" s="15"/>
      <c r="VQQ5" s="15"/>
      <c r="VQR5" s="15"/>
      <c r="VQS5" s="15"/>
      <c r="VQT5" s="15"/>
      <c r="VQU5" s="15"/>
      <c r="VQV5" s="15"/>
      <c r="VQW5" s="15"/>
      <c r="VQX5" s="15"/>
      <c r="VQY5" s="15"/>
      <c r="VQZ5" s="15"/>
      <c r="VRA5" s="15"/>
      <c r="VRB5" s="15"/>
      <c r="VRC5" s="15"/>
      <c r="VRD5" s="15"/>
      <c r="VRE5" s="15"/>
      <c r="VRF5" s="15"/>
      <c r="VRG5" s="15"/>
      <c r="VRH5" s="15"/>
      <c r="VRI5" s="15"/>
      <c r="VRJ5" s="15"/>
      <c r="VRK5" s="15"/>
      <c r="VRL5" s="15"/>
      <c r="VRM5" s="15"/>
      <c r="VRN5" s="15"/>
      <c r="VRO5" s="15"/>
      <c r="VRP5" s="15"/>
      <c r="VRQ5" s="15"/>
      <c r="VRR5" s="15"/>
      <c r="VRS5" s="15"/>
      <c r="VRT5" s="15"/>
      <c r="VRU5" s="15"/>
      <c r="VRV5" s="15"/>
      <c r="VRW5" s="15"/>
      <c r="VRX5" s="15"/>
      <c r="VRY5" s="15"/>
      <c r="VRZ5" s="15"/>
      <c r="VSA5" s="15"/>
      <c r="VSB5" s="15"/>
      <c r="VSC5" s="15"/>
      <c r="VSD5" s="15"/>
      <c r="VSE5" s="15"/>
      <c r="VSF5" s="15"/>
      <c r="VSG5" s="15"/>
      <c r="VSH5" s="15"/>
      <c r="VSI5" s="15"/>
      <c r="VSJ5" s="15"/>
      <c r="VSK5" s="15"/>
      <c r="VSL5" s="15"/>
      <c r="VSM5" s="15"/>
      <c r="VSN5" s="15"/>
      <c r="VSO5" s="15"/>
      <c r="VSP5" s="15"/>
      <c r="VSQ5" s="15"/>
      <c r="VSR5" s="15"/>
      <c r="VSS5" s="15"/>
      <c r="VST5" s="15"/>
      <c r="VSU5" s="15"/>
      <c r="VSV5" s="15"/>
      <c r="VSW5" s="15"/>
      <c r="VSX5" s="15"/>
      <c r="VSY5" s="15"/>
      <c r="VSZ5" s="15"/>
      <c r="VTA5" s="15"/>
      <c r="VTB5" s="15"/>
      <c r="VTC5" s="15"/>
      <c r="VTD5" s="15"/>
      <c r="VTE5" s="15"/>
      <c r="VTF5" s="15"/>
      <c r="VTG5" s="15"/>
      <c r="VTH5" s="15"/>
      <c r="VTI5" s="15"/>
      <c r="VTJ5" s="15"/>
      <c r="VTK5" s="15"/>
      <c r="VTL5" s="15"/>
      <c r="VTM5" s="15"/>
      <c r="VTN5" s="15"/>
      <c r="VTO5" s="15"/>
      <c r="VTP5" s="15"/>
      <c r="VTQ5" s="15"/>
      <c r="VTR5" s="15"/>
      <c r="VTS5" s="15"/>
      <c r="VTT5" s="15"/>
      <c r="VTU5" s="15"/>
      <c r="VTV5" s="15"/>
      <c r="VTW5" s="15"/>
      <c r="VTX5" s="15"/>
      <c r="VTY5" s="15"/>
      <c r="VTZ5" s="15"/>
      <c r="VUA5" s="15"/>
      <c r="VUB5" s="15"/>
      <c r="VUC5" s="15"/>
      <c r="VUD5" s="15"/>
      <c r="VUE5" s="15"/>
      <c r="VUF5" s="15"/>
      <c r="VUG5" s="15"/>
      <c r="VUH5" s="15"/>
      <c r="VUI5" s="15"/>
      <c r="VUJ5" s="15"/>
      <c r="VUK5" s="15"/>
      <c r="VUL5" s="15"/>
      <c r="VUM5" s="15"/>
      <c r="VUN5" s="15"/>
      <c r="VUO5" s="15"/>
      <c r="VUP5" s="15"/>
      <c r="VUQ5" s="15"/>
      <c r="VUR5" s="15"/>
      <c r="VUS5" s="15"/>
      <c r="VUT5" s="15"/>
      <c r="VUU5" s="15"/>
      <c r="VUV5" s="15"/>
      <c r="VUW5" s="15"/>
      <c r="VUX5" s="15"/>
      <c r="VUY5" s="15"/>
      <c r="VUZ5" s="15"/>
      <c r="VVA5" s="15"/>
      <c r="VVB5" s="15"/>
      <c r="VVC5" s="15"/>
      <c r="VVD5" s="15"/>
      <c r="VVE5" s="15"/>
      <c r="VVF5" s="15"/>
      <c r="VVG5" s="15"/>
      <c r="VVH5" s="15"/>
      <c r="VVI5" s="15"/>
      <c r="VVJ5" s="15"/>
      <c r="VVK5" s="15"/>
      <c r="VVL5" s="15"/>
      <c r="VVM5" s="15"/>
      <c r="VVN5" s="15"/>
      <c r="VVO5" s="15"/>
      <c r="VVP5" s="15"/>
      <c r="VVQ5" s="15"/>
      <c r="VVR5" s="15"/>
      <c r="VVS5" s="15"/>
      <c r="VVT5" s="15"/>
      <c r="VVU5" s="15"/>
      <c r="VVV5" s="15"/>
      <c r="VVW5" s="15"/>
      <c r="VVX5" s="15"/>
      <c r="VVY5" s="15"/>
      <c r="VVZ5" s="15"/>
      <c r="VWA5" s="15"/>
      <c r="VWB5" s="15"/>
      <c r="VWC5" s="15"/>
      <c r="VWD5" s="15"/>
      <c r="VWE5" s="15"/>
      <c r="VWF5" s="15"/>
      <c r="VWG5" s="15"/>
      <c r="VWH5" s="15"/>
      <c r="VWI5" s="15"/>
      <c r="VWJ5" s="15"/>
      <c r="VWK5" s="15"/>
      <c r="VWL5" s="15"/>
      <c r="VWM5" s="15"/>
      <c r="VWN5" s="15"/>
      <c r="VWO5" s="15"/>
      <c r="VWP5" s="15"/>
      <c r="VWQ5" s="15"/>
      <c r="VWR5" s="15"/>
      <c r="VWS5" s="15"/>
      <c r="VWT5" s="15"/>
      <c r="VWU5" s="15"/>
      <c r="VWV5" s="15"/>
      <c r="VWW5" s="15"/>
      <c r="VWX5" s="15"/>
      <c r="VWY5" s="15"/>
      <c r="VWZ5" s="15"/>
      <c r="VXA5" s="15"/>
      <c r="VXB5" s="15"/>
      <c r="VXC5" s="15"/>
      <c r="VXD5" s="15"/>
      <c r="VXE5" s="15"/>
      <c r="VXF5" s="15"/>
      <c r="VXG5" s="15"/>
      <c r="VXH5" s="15"/>
      <c r="VXI5" s="15"/>
      <c r="VXJ5" s="15"/>
      <c r="VXK5" s="15"/>
      <c r="VXL5" s="15"/>
      <c r="VXM5" s="15"/>
      <c r="VXN5" s="15"/>
      <c r="VXO5" s="15"/>
      <c r="VXP5" s="15"/>
      <c r="VXQ5" s="15"/>
      <c r="VXR5" s="15"/>
      <c r="VXS5" s="15"/>
      <c r="VXT5" s="15"/>
      <c r="VXU5" s="15"/>
      <c r="VXV5" s="15"/>
      <c r="VXW5" s="15"/>
      <c r="VXX5" s="15"/>
      <c r="VXY5" s="15"/>
      <c r="VXZ5" s="15"/>
      <c r="VYA5" s="15"/>
      <c r="VYB5" s="15"/>
      <c r="VYC5" s="15"/>
      <c r="VYD5" s="15"/>
      <c r="VYE5" s="15"/>
      <c r="VYF5" s="15"/>
      <c r="VYG5" s="15"/>
      <c r="VYH5" s="15"/>
      <c r="VYI5" s="15"/>
      <c r="VYJ5" s="15"/>
      <c r="VYK5" s="15"/>
      <c r="VYL5" s="15"/>
      <c r="VYM5" s="15"/>
      <c r="VYN5" s="15"/>
      <c r="VYO5" s="15"/>
      <c r="VYP5" s="15"/>
      <c r="VYQ5" s="15"/>
      <c r="VYR5" s="15"/>
      <c r="VYS5" s="15"/>
      <c r="VYT5" s="15"/>
      <c r="VYU5" s="15"/>
      <c r="VYV5" s="15"/>
      <c r="VYW5" s="15"/>
      <c r="VYX5" s="15"/>
      <c r="VYY5" s="15"/>
      <c r="VYZ5" s="15"/>
      <c r="VZA5" s="15"/>
      <c r="VZB5" s="15"/>
      <c r="VZC5" s="15"/>
      <c r="VZD5" s="15"/>
      <c r="VZE5" s="15"/>
      <c r="VZF5" s="15"/>
      <c r="VZG5" s="15"/>
      <c r="VZH5" s="15"/>
      <c r="VZI5" s="15"/>
      <c r="VZJ5" s="15"/>
      <c r="VZK5" s="15"/>
      <c r="VZL5" s="15"/>
      <c r="VZM5" s="15"/>
      <c r="VZN5" s="15"/>
      <c r="VZO5" s="15"/>
      <c r="VZP5" s="15"/>
      <c r="VZQ5" s="15"/>
      <c r="VZR5" s="15"/>
      <c r="VZS5" s="15"/>
      <c r="VZT5" s="15"/>
      <c r="VZU5" s="15"/>
      <c r="VZV5" s="15"/>
      <c r="VZW5" s="15"/>
      <c r="VZX5" s="15"/>
      <c r="VZY5" s="15"/>
      <c r="VZZ5" s="15"/>
      <c r="WAA5" s="15"/>
      <c r="WAB5" s="15"/>
      <c r="WAC5" s="15"/>
      <c r="WAD5" s="15"/>
      <c r="WAE5" s="15"/>
      <c r="WAF5" s="15"/>
      <c r="WAG5" s="15"/>
      <c r="WAH5" s="15"/>
      <c r="WAI5" s="15"/>
      <c r="WAJ5" s="15"/>
      <c r="WAK5" s="15"/>
      <c r="WAL5" s="15"/>
      <c r="WAM5" s="15"/>
      <c r="WAN5" s="15"/>
      <c r="WAO5" s="15"/>
      <c r="WAP5" s="15"/>
      <c r="WAQ5" s="15"/>
      <c r="WAR5" s="15"/>
      <c r="WAS5" s="15"/>
      <c r="WAT5" s="15"/>
      <c r="WAU5" s="15"/>
      <c r="WAV5" s="15"/>
      <c r="WAW5" s="15"/>
      <c r="WAX5" s="15"/>
      <c r="WAY5" s="15"/>
      <c r="WAZ5" s="15"/>
      <c r="WBA5" s="15"/>
      <c r="WBB5" s="15"/>
      <c r="WBC5" s="15"/>
      <c r="WBD5" s="15"/>
      <c r="WBE5" s="15"/>
      <c r="WBF5" s="15"/>
      <c r="WBG5" s="15"/>
      <c r="WBH5" s="15"/>
      <c r="WBI5" s="15"/>
      <c r="WBJ5" s="15"/>
      <c r="WBK5" s="15"/>
      <c r="WBL5" s="15"/>
      <c r="WBM5" s="15"/>
      <c r="WBN5" s="15"/>
      <c r="WBO5" s="15"/>
      <c r="WBP5" s="15"/>
      <c r="WBQ5" s="15"/>
      <c r="WBR5" s="15"/>
      <c r="WBS5" s="15"/>
      <c r="WBT5" s="15"/>
      <c r="WBU5" s="15"/>
      <c r="WBV5" s="15"/>
      <c r="WBW5" s="15"/>
      <c r="WBX5" s="15"/>
      <c r="WBY5" s="15"/>
      <c r="WBZ5" s="15"/>
      <c r="WCA5" s="15"/>
      <c r="WCB5" s="15"/>
      <c r="WCC5" s="15"/>
      <c r="WCD5" s="15"/>
      <c r="WCE5" s="15"/>
      <c r="WCF5" s="15"/>
      <c r="WCG5" s="15"/>
      <c r="WCH5" s="15"/>
      <c r="WCI5" s="15"/>
      <c r="WCJ5" s="15"/>
      <c r="WCK5" s="15"/>
      <c r="WCL5" s="15"/>
      <c r="WCM5" s="15"/>
      <c r="WCN5" s="15"/>
      <c r="WCO5" s="15"/>
      <c r="WCP5" s="15"/>
      <c r="WCQ5" s="15"/>
      <c r="WCR5" s="15"/>
      <c r="WCS5" s="15"/>
      <c r="WCT5" s="15"/>
      <c r="WCU5" s="15"/>
      <c r="WCV5" s="15"/>
      <c r="WCW5" s="15"/>
      <c r="WCX5" s="15"/>
      <c r="WCY5" s="15"/>
      <c r="WCZ5" s="15"/>
      <c r="WDA5" s="15"/>
      <c r="WDB5" s="15"/>
      <c r="WDC5" s="15"/>
      <c r="WDD5" s="15"/>
      <c r="WDE5" s="15"/>
      <c r="WDF5" s="15"/>
      <c r="WDG5" s="15"/>
      <c r="WDH5" s="15"/>
      <c r="WDI5" s="15"/>
      <c r="WDJ5" s="15"/>
      <c r="WDK5" s="15"/>
      <c r="WDL5" s="15"/>
      <c r="WDM5" s="15"/>
      <c r="WDN5" s="15"/>
      <c r="WDO5" s="15"/>
      <c r="WDP5" s="15"/>
      <c r="WDQ5" s="15"/>
      <c r="WDR5" s="15"/>
      <c r="WDS5" s="15"/>
      <c r="WDT5" s="15"/>
      <c r="WDU5" s="15"/>
      <c r="WDV5" s="15"/>
      <c r="WDW5" s="15"/>
      <c r="WDX5" s="15"/>
      <c r="WDY5" s="15"/>
      <c r="WDZ5" s="15"/>
      <c r="WEA5" s="15"/>
      <c r="WEB5" s="15"/>
      <c r="WEC5" s="15"/>
      <c r="WED5" s="15"/>
      <c r="WEE5" s="15"/>
      <c r="WEF5" s="15"/>
      <c r="WEG5" s="15"/>
      <c r="WEH5" s="15"/>
      <c r="WEI5" s="15"/>
      <c r="WEJ5" s="15"/>
      <c r="WEK5" s="15"/>
      <c r="WEL5" s="15"/>
      <c r="WEM5" s="15"/>
      <c r="WEN5" s="15"/>
      <c r="WEO5" s="15"/>
      <c r="WEP5" s="15"/>
      <c r="WEQ5" s="15"/>
      <c r="WER5" s="15"/>
      <c r="WES5" s="15"/>
      <c r="WET5" s="15"/>
      <c r="WEU5" s="15"/>
      <c r="WEV5" s="15"/>
      <c r="WEW5" s="15"/>
      <c r="WEX5" s="15"/>
      <c r="WEY5" s="15"/>
      <c r="WEZ5" s="15"/>
      <c r="WFA5" s="15"/>
      <c r="WFB5" s="15"/>
      <c r="WFC5" s="15"/>
      <c r="WFD5" s="15"/>
      <c r="WFE5" s="15"/>
      <c r="WFF5" s="15"/>
      <c r="WFG5" s="15"/>
      <c r="WFH5" s="15"/>
      <c r="WFI5" s="15"/>
      <c r="WFJ5" s="15"/>
      <c r="WFK5" s="15"/>
      <c r="WFL5" s="15"/>
      <c r="WFM5" s="15"/>
      <c r="WFN5" s="15"/>
      <c r="WFO5" s="15"/>
      <c r="WFP5" s="15"/>
      <c r="WFQ5" s="15"/>
      <c r="WFR5" s="15"/>
      <c r="WFS5" s="15"/>
      <c r="WFT5" s="15"/>
      <c r="WFU5" s="15"/>
      <c r="WFV5" s="15"/>
      <c r="WFW5" s="15"/>
      <c r="WFX5" s="15"/>
      <c r="WFY5" s="15"/>
      <c r="WFZ5" s="15"/>
      <c r="WGA5" s="15"/>
      <c r="WGB5" s="15"/>
      <c r="WGC5" s="15"/>
      <c r="WGD5" s="15"/>
      <c r="WGE5" s="15"/>
      <c r="WGF5" s="15"/>
      <c r="WGG5" s="15"/>
      <c r="WGH5" s="15"/>
      <c r="WGI5" s="15"/>
      <c r="WGJ5" s="15"/>
      <c r="WGK5" s="15"/>
      <c r="WGL5" s="15"/>
      <c r="WGM5" s="15"/>
      <c r="WGN5" s="15"/>
      <c r="WGO5" s="15"/>
      <c r="WGP5" s="15"/>
      <c r="WGQ5" s="15"/>
      <c r="WGR5" s="15"/>
      <c r="WGS5" s="15"/>
      <c r="WGT5" s="15"/>
      <c r="WGU5" s="15"/>
      <c r="WGV5" s="15"/>
      <c r="WGW5" s="15"/>
      <c r="WGX5" s="15"/>
      <c r="WGY5" s="15"/>
      <c r="WGZ5" s="15"/>
      <c r="WHA5" s="15"/>
      <c r="WHB5" s="15"/>
      <c r="WHC5" s="15"/>
      <c r="WHD5" s="15"/>
      <c r="WHE5" s="15"/>
      <c r="WHF5" s="15"/>
      <c r="WHG5" s="15"/>
      <c r="WHH5" s="15"/>
      <c r="WHI5" s="15"/>
      <c r="WHJ5" s="15"/>
      <c r="WHK5" s="15"/>
      <c r="WHL5" s="15"/>
      <c r="WHM5" s="15"/>
      <c r="WHN5" s="15"/>
      <c r="WHO5" s="15"/>
      <c r="WHP5" s="15"/>
      <c r="WHQ5" s="15"/>
      <c r="WHR5" s="15"/>
      <c r="WHS5" s="15"/>
      <c r="WHT5" s="15"/>
      <c r="WHU5" s="15"/>
      <c r="WHV5" s="15"/>
      <c r="WHW5" s="15"/>
      <c r="WHX5" s="15"/>
      <c r="WHY5" s="15"/>
      <c r="WHZ5" s="15"/>
      <c r="WIA5" s="15"/>
      <c r="WIB5" s="15"/>
      <c r="WIC5" s="15"/>
      <c r="WID5" s="15"/>
      <c r="WIE5" s="15"/>
      <c r="WIF5" s="15"/>
      <c r="WIG5" s="15"/>
      <c r="WIH5" s="15"/>
      <c r="WII5" s="15"/>
      <c r="WIJ5" s="15"/>
      <c r="WIK5" s="15"/>
      <c r="WIL5" s="15"/>
      <c r="WIM5" s="15"/>
      <c r="WIN5" s="15"/>
      <c r="WIO5" s="15"/>
      <c r="WIP5" s="15"/>
      <c r="WIQ5" s="15"/>
      <c r="WIR5" s="15"/>
      <c r="WIS5" s="15"/>
      <c r="WIT5" s="15"/>
      <c r="WIU5" s="15"/>
      <c r="WIV5" s="15"/>
      <c r="WIW5" s="15"/>
      <c r="WIX5" s="15"/>
      <c r="WIY5" s="15"/>
      <c r="WIZ5" s="15"/>
      <c r="WJA5" s="15"/>
      <c r="WJB5" s="15"/>
      <c r="WJC5" s="15"/>
      <c r="WJD5" s="15"/>
      <c r="WJE5" s="15"/>
      <c r="WJF5" s="15"/>
      <c r="WJG5" s="15"/>
      <c r="WJH5" s="15"/>
      <c r="WJI5" s="15"/>
      <c r="WJJ5" s="15"/>
      <c r="WJK5" s="15"/>
      <c r="WJL5" s="15"/>
      <c r="WJM5" s="15"/>
      <c r="WJN5" s="15"/>
      <c r="WJO5" s="15"/>
      <c r="WJP5" s="15"/>
      <c r="WJQ5" s="15"/>
      <c r="WJR5" s="15"/>
      <c r="WJS5" s="15"/>
      <c r="WJT5" s="15"/>
      <c r="WJU5" s="15"/>
      <c r="WJV5" s="15"/>
      <c r="WJW5" s="15"/>
      <c r="WJX5" s="15"/>
      <c r="WJY5" s="15"/>
      <c r="WJZ5" s="15"/>
      <c r="WKA5" s="15"/>
      <c r="WKB5" s="15"/>
      <c r="WKC5" s="15"/>
      <c r="WKD5" s="15"/>
      <c r="WKE5" s="15"/>
      <c r="WKF5" s="15"/>
      <c r="WKG5" s="15"/>
      <c r="WKH5" s="15"/>
      <c r="WKI5" s="15"/>
      <c r="WKJ5" s="15"/>
      <c r="WKK5" s="15"/>
      <c r="WKL5" s="15"/>
      <c r="WKM5" s="15"/>
      <c r="WKN5" s="15"/>
      <c r="WKO5" s="15"/>
      <c r="WKP5" s="15"/>
      <c r="WKQ5" s="15"/>
      <c r="WKR5" s="15"/>
      <c r="WKS5" s="15"/>
      <c r="WKT5" s="15"/>
      <c r="WKU5" s="15"/>
      <c r="WKV5" s="15"/>
      <c r="WKW5" s="15"/>
      <c r="WKX5" s="15"/>
      <c r="WKY5" s="15"/>
      <c r="WKZ5" s="15"/>
      <c r="WLA5" s="15"/>
      <c r="WLB5" s="15"/>
      <c r="WLC5" s="15"/>
      <c r="WLD5" s="15"/>
      <c r="WLE5" s="15"/>
      <c r="WLF5" s="15"/>
      <c r="WLG5" s="15"/>
      <c r="WLH5" s="15"/>
      <c r="WLI5" s="15"/>
      <c r="WLJ5" s="15"/>
      <c r="WLK5" s="15"/>
      <c r="WLL5" s="15"/>
      <c r="WLM5" s="15"/>
      <c r="WLN5" s="15"/>
      <c r="WLO5" s="15"/>
      <c r="WLP5" s="15"/>
      <c r="WLQ5" s="15"/>
      <c r="WLR5" s="15"/>
      <c r="WLS5" s="15"/>
      <c r="WLT5" s="15"/>
      <c r="WLU5" s="15"/>
      <c r="WLV5" s="15"/>
      <c r="WLW5" s="15"/>
      <c r="WLX5" s="15"/>
      <c r="WLY5" s="15"/>
      <c r="WLZ5" s="15"/>
      <c r="WMA5" s="15"/>
      <c r="WMB5" s="15"/>
      <c r="WMC5" s="15"/>
      <c r="WMD5" s="15"/>
      <c r="WME5" s="15"/>
      <c r="WMF5" s="15"/>
      <c r="WMG5" s="15"/>
      <c r="WMH5" s="15"/>
      <c r="WMI5" s="15"/>
      <c r="WMJ5" s="15"/>
      <c r="WMK5" s="15"/>
      <c r="WML5" s="15"/>
      <c r="WMM5" s="15"/>
      <c r="WMN5" s="15"/>
      <c r="WMO5" s="15"/>
      <c r="WMP5" s="15"/>
      <c r="WMQ5" s="15"/>
      <c r="WMR5" s="15"/>
      <c r="WMS5" s="15"/>
      <c r="WMT5" s="15"/>
      <c r="WMU5" s="15"/>
      <c r="WMV5" s="15"/>
      <c r="WMW5" s="15"/>
      <c r="WMX5" s="15"/>
      <c r="WMY5" s="15"/>
      <c r="WMZ5" s="15"/>
      <c r="WNA5" s="15"/>
      <c r="WNB5" s="15"/>
      <c r="WNC5" s="15"/>
      <c r="WND5" s="15"/>
      <c r="WNE5" s="15"/>
      <c r="WNF5" s="15"/>
      <c r="WNG5" s="15"/>
      <c r="WNH5" s="15"/>
      <c r="WNI5" s="15"/>
      <c r="WNJ5" s="15"/>
      <c r="WNK5" s="15"/>
      <c r="WNL5" s="15"/>
      <c r="WNM5" s="15"/>
      <c r="WNN5" s="15"/>
      <c r="WNO5" s="15"/>
      <c r="WNP5" s="15"/>
      <c r="WNQ5" s="15"/>
      <c r="WNR5" s="15"/>
      <c r="WNS5" s="15"/>
      <c r="WNT5" s="15"/>
      <c r="WNU5" s="15"/>
      <c r="WNV5" s="15"/>
      <c r="WNW5" s="15"/>
      <c r="WNX5" s="15"/>
      <c r="WNY5" s="15"/>
      <c r="WNZ5" s="15"/>
      <c r="WOA5" s="15"/>
      <c r="WOB5" s="15"/>
      <c r="WOC5" s="15"/>
      <c r="WOD5" s="15"/>
      <c r="WOE5" s="15"/>
      <c r="WOF5" s="15"/>
      <c r="WOG5" s="15"/>
      <c r="WOH5" s="15"/>
      <c r="WOI5" s="15"/>
      <c r="WOJ5" s="15"/>
      <c r="WOK5" s="15"/>
      <c r="WOL5" s="15"/>
      <c r="WOM5" s="15"/>
      <c r="WON5" s="15"/>
      <c r="WOO5" s="15"/>
      <c r="WOP5" s="15"/>
      <c r="WOQ5" s="15"/>
      <c r="WOR5" s="15"/>
      <c r="WOS5" s="15"/>
      <c r="WOT5" s="15"/>
      <c r="WOU5" s="15"/>
      <c r="WOV5" s="15"/>
      <c r="WOW5" s="15"/>
      <c r="WOX5" s="15"/>
      <c r="WOY5" s="15"/>
      <c r="WOZ5" s="15"/>
      <c r="WPA5" s="15"/>
      <c r="WPB5" s="15"/>
      <c r="WPC5" s="15"/>
      <c r="WPD5" s="15"/>
      <c r="WPE5" s="15"/>
      <c r="WPF5" s="15"/>
      <c r="WPG5" s="15"/>
      <c r="WPH5" s="15"/>
      <c r="WPI5" s="15"/>
      <c r="WPJ5" s="15"/>
      <c r="WPK5" s="15"/>
      <c r="WPL5" s="15"/>
      <c r="WPM5" s="15"/>
      <c r="WPN5" s="15"/>
      <c r="WPO5" s="15"/>
      <c r="WPP5" s="15"/>
      <c r="WPQ5" s="15"/>
      <c r="WPR5" s="15"/>
      <c r="WPS5" s="15"/>
      <c r="WPT5" s="15"/>
      <c r="WPU5" s="15"/>
      <c r="WPV5" s="15"/>
      <c r="WPW5" s="15"/>
      <c r="WPX5" s="15"/>
      <c r="WPY5" s="15"/>
      <c r="WPZ5" s="15"/>
      <c r="WQA5" s="15"/>
      <c r="WQB5" s="15"/>
      <c r="WQC5" s="15"/>
      <c r="WQD5" s="15"/>
      <c r="WQE5" s="15"/>
      <c r="WQF5" s="15"/>
      <c r="WQG5" s="15"/>
      <c r="WQH5" s="15"/>
      <c r="WQI5" s="15"/>
      <c r="WQJ5" s="15"/>
      <c r="WQK5" s="15"/>
      <c r="WQL5" s="15"/>
      <c r="WQM5" s="15"/>
      <c r="WQN5" s="15"/>
      <c r="WQO5" s="15"/>
      <c r="WQP5" s="15"/>
      <c r="WQQ5" s="15"/>
      <c r="WQR5" s="15"/>
      <c r="WQS5" s="15"/>
      <c r="WQT5" s="15"/>
      <c r="WQU5" s="15"/>
      <c r="WQV5" s="15"/>
      <c r="WQW5" s="15"/>
      <c r="WQX5" s="15"/>
      <c r="WQY5" s="15"/>
      <c r="WQZ5" s="15"/>
      <c r="WRA5" s="15"/>
      <c r="WRB5" s="15"/>
      <c r="WRC5" s="15"/>
      <c r="WRD5" s="15"/>
      <c r="WRE5" s="15"/>
      <c r="WRF5" s="15"/>
      <c r="WRG5" s="15"/>
      <c r="WRH5" s="15"/>
      <c r="WRI5" s="15"/>
      <c r="WRJ5" s="15"/>
      <c r="WRK5" s="15"/>
      <c r="WRL5" s="15"/>
      <c r="WRM5" s="15"/>
      <c r="WRN5" s="15"/>
      <c r="WRO5" s="15"/>
      <c r="WRP5" s="15"/>
      <c r="WRQ5" s="15"/>
      <c r="WRR5" s="15"/>
      <c r="WRS5" s="15"/>
      <c r="WRT5" s="15"/>
      <c r="WRU5" s="15"/>
      <c r="WRV5" s="15"/>
      <c r="WRW5" s="15"/>
      <c r="WRX5" s="15"/>
      <c r="WRY5" s="15"/>
      <c r="WRZ5" s="15"/>
      <c r="WSA5" s="15"/>
      <c r="WSB5" s="15"/>
      <c r="WSC5" s="15"/>
      <c r="WSD5" s="15"/>
      <c r="WSE5" s="15"/>
      <c r="WSF5" s="15"/>
      <c r="WSG5" s="15"/>
      <c r="WSH5" s="15"/>
      <c r="WSI5" s="15"/>
      <c r="WSJ5" s="15"/>
      <c r="WSK5" s="15"/>
      <c r="WSL5" s="15"/>
      <c r="WSM5" s="15"/>
      <c r="WSN5" s="15"/>
      <c r="WSO5" s="15"/>
      <c r="WSP5" s="15"/>
      <c r="WSQ5" s="15"/>
      <c r="WSR5" s="15"/>
      <c r="WSS5" s="15"/>
      <c r="WST5" s="15"/>
      <c r="WSU5" s="15"/>
      <c r="WSV5" s="15"/>
      <c r="WSW5" s="15"/>
      <c r="WSX5" s="15"/>
      <c r="WSY5" s="15"/>
      <c r="WSZ5" s="15"/>
      <c r="WTA5" s="15"/>
      <c r="WTB5" s="15"/>
      <c r="WTC5" s="15"/>
      <c r="WTD5" s="15"/>
      <c r="WTE5" s="15"/>
      <c r="WTF5" s="15"/>
      <c r="WTG5" s="15"/>
      <c r="WTH5" s="15"/>
      <c r="WTI5" s="15"/>
      <c r="WTJ5" s="15"/>
      <c r="WTK5" s="15"/>
      <c r="WTL5" s="15"/>
      <c r="WTM5" s="15"/>
      <c r="WTN5" s="15"/>
      <c r="WTO5" s="15"/>
      <c r="WTP5" s="15"/>
      <c r="WTQ5" s="15"/>
      <c r="WTR5" s="15"/>
      <c r="WTS5" s="15"/>
      <c r="WTT5" s="15"/>
      <c r="WTU5" s="15"/>
      <c r="WTV5" s="15"/>
      <c r="WTW5" s="15"/>
      <c r="WTX5" s="15"/>
      <c r="WTY5" s="15"/>
      <c r="WTZ5" s="15"/>
      <c r="WUA5" s="15"/>
      <c r="WUB5" s="15"/>
      <c r="WUC5" s="15"/>
      <c r="WUD5" s="15"/>
      <c r="WUE5" s="15"/>
      <c r="WUF5" s="15"/>
      <c r="WUG5" s="15"/>
      <c r="WUH5" s="15"/>
      <c r="WUI5" s="15"/>
      <c r="WUJ5" s="15"/>
      <c r="WUK5" s="15"/>
      <c r="WUL5" s="15"/>
      <c r="WUM5" s="15"/>
      <c r="WUN5" s="15"/>
      <c r="WUO5" s="15"/>
      <c r="WUP5" s="15"/>
      <c r="WUQ5" s="15"/>
      <c r="WUR5" s="15"/>
      <c r="WUS5" s="15"/>
      <c r="WUT5" s="15"/>
      <c r="WUU5" s="15"/>
      <c r="WUV5" s="15"/>
      <c r="WUW5" s="15"/>
      <c r="WUX5" s="15"/>
      <c r="WUY5" s="15"/>
      <c r="WUZ5" s="15"/>
      <c r="WVA5" s="15"/>
      <c r="WVB5" s="15"/>
      <c r="WVC5" s="15"/>
      <c r="WVD5" s="15"/>
      <c r="WVE5" s="15"/>
      <c r="WVF5" s="15"/>
      <c r="WVG5" s="15"/>
      <c r="WVH5" s="15"/>
      <c r="WVI5" s="15"/>
      <c r="WVJ5" s="15"/>
      <c r="WVK5" s="15"/>
      <c r="WVL5" s="15"/>
      <c r="WVM5" s="15"/>
      <c r="WVN5" s="15"/>
      <c r="WVO5" s="15"/>
      <c r="WVP5" s="15"/>
      <c r="WVQ5" s="15"/>
      <c r="WVR5" s="15"/>
      <c r="WVS5" s="15"/>
      <c r="WVT5" s="15"/>
      <c r="WVU5" s="15"/>
      <c r="WVV5" s="15"/>
      <c r="WVW5" s="15"/>
      <c r="WVX5" s="15"/>
      <c r="WVY5" s="15"/>
      <c r="WVZ5" s="15"/>
      <c r="WWA5" s="15"/>
      <c r="WWB5" s="15"/>
      <c r="WWC5" s="15"/>
      <c r="WWD5" s="15"/>
      <c r="WWE5" s="15"/>
      <c r="WWF5" s="15"/>
      <c r="WWG5" s="15"/>
      <c r="WWH5" s="15"/>
      <c r="WWI5" s="15"/>
      <c r="WWJ5" s="15"/>
      <c r="WWK5" s="15"/>
      <c r="WWL5" s="15"/>
      <c r="WWM5" s="15"/>
      <c r="WWN5" s="15"/>
      <c r="WWO5" s="15"/>
      <c r="WWP5" s="15"/>
      <c r="WWQ5" s="15"/>
      <c r="WWR5" s="15"/>
      <c r="WWS5" s="15"/>
      <c r="WWT5" s="15"/>
      <c r="WWU5" s="15"/>
      <c r="WWV5" s="15"/>
      <c r="WWW5" s="15"/>
      <c r="WWX5" s="15"/>
      <c r="WWY5" s="15"/>
      <c r="WWZ5" s="15"/>
      <c r="WXA5" s="15"/>
      <c r="WXB5" s="15"/>
      <c r="WXC5" s="15"/>
      <c r="WXD5" s="15"/>
      <c r="WXE5" s="15"/>
      <c r="WXF5" s="15"/>
      <c r="WXG5" s="15"/>
      <c r="WXH5" s="15"/>
      <c r="WXI5" s="15"/>
      <c r="WXJ5" s="15"/>
      <c r="WXK5" s="15"/>
      <c r="WXL5" s="15"/>
      <c r="WXM5" s="15"/>
      <c r="WXN5" s="15"/>
      <c r="WXO5" s="15"/>
      <c r="WXP5" s="15"/>
      <c r="WXQ5" s="15"/>
      <c r="WXR5" s="15"/>
      <c r="WXS5" s="15"/>
      <c r="WXT5" s="15"/>
      <c r="WXU5" s="15"/>
      <c r="WXV5" s="15"/>
      <c r="WXW5" s="15"/>
      <c r="WXX5" s="15"/>
      <c r="WXY5" s="15"/>
      <c r="WXZ5" s="15"/>
      <c r="WYA5" s="15"/>
      <c r="WYB5" s="15"/>
      <c r="WYC5" s="15"/>
      <c r="WYD5" s="15"/>
      <c r="WYE5" s="15"/>
      <c r="WYF5" s="15"/>
      <c r="WYG5" s="15"/>
      <c r="WYH5" s="15"/>
      <c r="WYI5" s="15"/>
      <c r="WYJ5" s="15"/>
      <c r="WYK5" s="15"/>
      <c r="WYL5" s="15"/>
      <c r="WYM5" s="15"/>
      <c r="WYN5" s="15"/>
      <c r="WYO5" s="15"/>
      <c r="WYP5" s="15"/>
      <c r="WYQ5" s="15"/>
      <c r="WYR5" s="15"/>
      <c r="WYS5" s="15"/>
      <c r="WYT5" s="15"/>
      <c r="WYU5" s="15"/>
      <c r="WYV5" s="15"/>
      <c r="WYW5" s="15"/>
      <c r="WYX5" s="15"/>
      <c r="WYY5" s="15"/>
      <c r="WYZ5" s="15"/>
      <c r="WZA5" s="15"/>
      <c r="WZB5" s="15"/>
      <c r="WZC5" s="15"/>
      <c r="WZD5" s="15"/>
      <c r="WZE5" s="15"/>
      <c r="WZF5" s="15"/>
      <c r="WZG5" s="15"/>
      <c r="WZH5" s="15"/>
      <c r="WZI5" s="15"/>
      <c r="WZJ5" s="15"/>
      <c r="WZK5" s="15"/>
      <c r="WZL5" s="15"/>
      <c r="WZM5" s="15"/>
      <c r="WZN5" s="15"/>
      <c r="WZO5" s="15"/>
      <c r="WZP5" s="15"/>
      <c r="WZQ5" s="15"/>
      <c r="WZR5" s="15"/>
      <c r="WZS5" s="15"/>
      <c r="WZT5" s="15"/>
      <c r="WZU5" s="15"/>
      <c r="WZV5" s="15"/>
      <c r="WZW5" s="15"/>
      <c r="WZX5" s="15"/>
      <c r="WZY5" s="15"/>
      <c r="WZZ5" s="15"/>
      <c r="XAA5" s="15"/>
      <c r="XAB5" s="15"/>
      <c r="XAC5" s="15"/>
      <c r="XAD5" s="15"/>
      <c r="XAE5" s="15"/>
      <c r="XAF5" s="15"/>
      <c r="XAG5" s="15"/>
      <c r="XAH5" s="15"/>
      <c r="XAI5" s="15"/>
      <c r="XAJ5" s="15"/>
      <c r="XAK5" s="15"/>
      <c r="XAL5" s="15"/>
      <c r="XAM5" s="15"/>
      <c r="XAN5" s="15"/>
      <c r="XAO5" s="15"/>
      <c r="XAP5" s="15"/>
      <c r="XAQ5" s="15"/>
      <c r="XAR5" s="15"/>
      <c r="XAS5" s="15"/>
      <c r="XAT5" s="15"/>
      <c r="XAU5" s="15"/>
      <c r="XAV5" s="15"/>
      <c r="XAW5" s="15"/>
      <c r="XAX5" s="15"/>
      <c r="XAY5" s="15"/>
      <c r="XAZ5" s="15"/>
      <c r="XBA5" s="15"/>
      <c r="XBB5" s="15"/>
      <c r="XBC5" s="15"/>
      <c r="XBD5" s="15"/>
      <c r="XBE5" s="15"/>
      <c r="XBF5" s="15"/>
      <c r="XBG5" s="15"/>
      <c r="XBH5" s="15"/>
      <c r="XBI5" s="15"/>
      <c r="XBJ5" s="15"/>
      <c r="XBK5" s="15"/>
      <c r="XBL5" s="15"/>
      <c r="XBM5" s="15"/>
      <c r="XBN5" s="15"/>
      <c r="XBO5" s="15"/>
      <c r="XBP5" s="15"/>
      <c r="XBQ5" s="15"/>
      <c r="XBR5" s="15"/>
      <c r="XBS5" s="15"/>
      <c r="XBT5" s="15"/>
      <c r="XBU5" s="15"/>
      <c r="XBV5" s="15"/>
      <c r="XBW5" s="15"/>
      <c r="XBX5" s="15"/>
      <c r="XBY5" s="15"/>
      <c r="XBZ5" s="15"/>
      <c r="XCA5" s="15"/>
      <c r="XCB5" s="15"/>
      <c r="XCC5" s="15"/>
      <c r="XCD5" s="15"/>
      <c r="XCE5" s="15"/>
      <c r="XCF5" s="15"/>
      <c r="XCG5" s="15"/>
      <c r="XCH5" s="15"/>
      <c r="XCI5" s="15"/>
      <c r="XCJ5" s="15"/>
      <c r="XCK5" s="15"/>
      <c r="XCL5" s="15"/>
      <c r="XCM5" s="15"/>
      <c r="XCN5" s="15"/>
      <c r="XCO5" s="15"/>
      <c r="XCP5" s="15"/>
      <c r="XCQ5" s="15"/>
      <c r="XCR5" s="15"/>
      <c r="XCS5" s="15"/>
      <c r="XCT5" s="15"/>
      <c r="XCU5" s="15"/>
      <c r="XCV5" s="15"/>
      <c r="XCW5" s="15"/>
      <c r="XCX5" s="15"/>
      <c r="XCY5" s="15"/>
      <c r="XCZ5" s="15"/>
      <c r="XDA5" s="15"/>
      <c r="XDB5" s="15"/>
      <c r="XDC5" s="15"/>
      <c r="XDD5" s="15"/>
      <c r="XDE5" s="15"/>
      <c r="XDF5" s="15"/>
      <c r="XDG5" s="15"/>
      <c r="XDH5" s="15"/>
      <c r="XDI5" s="15"/>
      <c r="XDJ5" s="15"/>
      <c r="XDK5" s="15"/>
      <c r="XDL5" s="15"/>
      <c r="XDM5" s="15"/>
      <c r="XDN5" s="15"/>
      <c r="XDO5" s="15"/>
      <c r="XDP5" s="15"/>
      <c r="XDQ5" s="15"/>
      <c r="XDR5" s="15"/>
      <c r="XDS5" s="15"/>
      <c r="XDT5" s="15"/>
      <c r="XDU5" s="15"/>
      <c r="XDV5" s="15"/>
      <c r="XDW5" s="15"/>
      <c r="XDX5" s="15"/>
      <c r="XDY5" s="15"/>
      <c r="XDZ5" s="15"/>
      <c r="XEA5" s="15"/>
      <c r="XEB5" s="15"/>
      <c r="XEC5" s="15"/>
      <c r="XED5" s="15"/>
      <c r="XEE5" s="15"/>
      <c r="XEF5" s="15"/>
      <c r="XEG5" s="15"/>
      <c r="XEH5" s="15"/>
      <c r="XEI5" s="15"/>
      <c r="XEJ5" s="15"/>
      <c r="XEK5" s="15"/>
      <c r="XEL5" s="15"/>
      <c r="XEM5" s="15"/>
      <c r="XEN5" s="15"/>
      <c r="XEO5" s="15"/>
      <c r="XEP5" s="15"/>
      <c r="XEQ5" s="15"/>
      <c r="XER5" s="15"/>
      <c r="XES5" s="15"/>
      <c r="XET5" s="15"/>
      <c r="XEU5" s="15"/>
      <c r="XEV5" s="15"/>
      <c r="XEW5" s="15"/>
    </row>
    <row r="6" s="1" customFormat="true" ht="36" spans="1:16377">
      <c r="A6" s="8">
        <v>2082201</v>
      </c>
      <c r="B6" s="9" t="s">
        <v>743</v>
      </c>
      <c r="C6" s="9" t="s">
        <v>928</v>
      </c>
      <c r="D6" s="9" t="s">
        <v>929</v>
      </c>
      <c r="E6" s="9" t="s">
        <v>930</v>
      </c>
      <c r="F6" s="9" t="s">
        <v>823</v>
      </c>
      <c r="G6" s="9" t="s">
        <v>931</v>
      </c>
      <c r="H6" s="10">
        <v>24</v>
      </c>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6"/>
    </row>
    <row r="7" s="1" customFormat="true" ht="36" spans="1:16377">
      <c r="A7" s="8">
        <v>2082202</v>
      </c>
      <c r="B7" s="9" t="s">
        <v>743</v>
      </c>
      <c r="C7" s="9" t="s">
        <v>928</v>
      </c>
      <c r="D7" s="9" t="s">
        <v>932</v>
      </c>
      <c r="E7" s="9" t="s">
        <v>930</v>
      </c>
      <c r="F7" s="9" t="s">
        <v>823</v>
      </c>
      <c r="G7" s="9" t="s">
        <v>931</v>
      </c>
      <c r="H7" s="14">
        <v>282</v>
      </c>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c r="XEQ7" s="16"/>
      <c r="XER7" s="16"/>
      <c r="XES7" s="16"/>
      <c r="XET7" s="16"/>
      <c r="XEU7" s="16"/>
      <c r="XEV7" s="16"/>
      <c r="XEW7" s="16"/>
    </row>
    <row r="8" s="1" customFormat="true" ht="36" spans="1:16377">
      <c r="A8" s="8">
        <v>2070904</v>
      </c>
      <c r="B8" s="9" t="s">
        <v>726</v>
      </c>
      <c r="C8" s="9" t="s">
        <v>933</v>
      </c>
      <c r="D8" s="9" t="s">
        <v>934</v>
      </c>
      <c r="E8" s="9" t="s">
        <v>935</v>
      </c>
      <c r="F8" s="9" t="s">
        <v>729</v>
      </c>
      <c r="G8" s="9" t="s">
        <v>936</v>
      </c>
      <c r="H8" s="14">
        <v>213</v>
      </c>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6"/>
    </row>
    <row r="9" s="1" customFormat="true" ht="36" spans="1:16377">
      <c r="A9" s="8">
        <v>2296006</v>
      </c>
      <c r="B9" s="9" t="s">
        <v>655</v>
      </c>
      <c r="C9" s="9" t="s">
        <v>937</v>
      </c>
      <c r="D9" s="9" t="s">
        <v>938</v>
      </c>
      <c r="E9" s="9" t="s">
        <v>939</v>
      </c>
      <c r="F9" s="9" t="s">
        <v>757</v>
      </c>
      <c r="G9" s="9" t="s">
        <v>940</v>
      </c>
      <c r="H9" s="14">
        <v>21</v>
      </c>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c r="XEQ9" s="16"/>
      <c r="XER9" s="16"/>
      <c r="XES9" s="16"/>
      <c r="XET9" s="16"/>
      <c r="XEU9" s="16"/>
      <c r="XEV9" s="16"/>
      <c r="XEW9" s="16"/>
    </row>
    <row r="10" s="1" customFormat="true" ht="36" spans="1:16377">
      <c r="A10" s="8">
        <v>2296002</v>
      </c>
      <c r="B10" s="9" t="s">
        <v>655</v>
      </c>
      <c r="C10" s="9" t="s">
        <v>937</v>
      </c>
      <c r="D10" s="9" t="s">
        <v>941</v>
      </c>
      <c r="E10" s="9" t="s">
        <v>942</v>
      </c>
      <c r="F10" s="9" t="s">
        <v>752</v>
      </c>
      <c r="G10" s="9" t="s">
        <v>943</v>
      </c>
      <c r="H10" s="14">
        <v>2766</v>
      </c>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c r="XBY10" s="17"/>
      <c r="XBZ10" s="17"/>
      <c r="XCA10" s="17"/>
      <c r="XCB10" s="17"/>
      <c r="XCC10" s="17"/>
      <c r="XCD10" s="17"/>
      <c r="XCE10" s="17"/>
      <c r="XCF10" s="17"/>
      <c r="XCG10" s="17"/>
      <c r="XCH10" s="17"/>
      <c r="XCI10" s="17"/>
      <c r="XCJ10" s="17"/>
      <c r="XCK10" s="17"/>
      <c r="XCL10" s="17"/>
      <c r="XCM10" s="17"/>
      <c r="XCN10" s="17"/>
      <c r="XCO10" s="17"/>
      <c r="XCP10" s="17"/>
      <c r="XCQ10" s="17"/>
      <c r="XCR10" s="17"/>
      <c r="XCS10" s="17"/>
      <c r="XCT10" s="17"/>
      <c r="XCU10" s="17"/>
      <c r="XCV10" s="17"/>
      <c r="XCW10" s="17"/>
      <c r="XCX10" s="17"/>
      <c r="XCY10" s="17"/>
      <c r="XCZ10" s="17"/>
      <c r="XDA10" s="17"/>
      <c r="XDB10" s="17"/>
      <c r="XDC10" s="17"/>
      <c r="XDD10" s="17"/>
      <c r="XDE10" s="17"/>
      <c r="XDF10" s="17"/>
      <c r="XDG10" s="17"/>
      <c r="XDH10" s="17"/>
      <c r="XDI10" s="17"/>
      <c r="XDJ10" s="17"/>
      <c r="XDK10" s="17"/>
      <c r="XDL10" s="17"/>
      <c r="XDM10" s="17"/>
      <c r="XDN10" s="17"/>
      <c r="XDO10" s="17"/>
      <c r="XDP10" s="17"/>
      <c r="XDQ10" s="17"/>
      <c r="XDR10" s="17"/>
      <c r="XDS10" s="17"/>
      <c r="XDT10" s="17"/>
      <c r="XDU10" s="17"/>
      <c r="XDV10" s="17"/>
      <c r="XDW10" s="17"/>
      <c r="XDX10" s="17"/>
      <c r="XDY10" s="17"/>
      <c r="XDZ10" s="17"/>
      <c r="XEA10" s="17"/>
      <c r="XEB10" s="17"/>
      <c r="XEC10" s="17"/>
      <c r="XED10" s="17"/>
      <c r="XEE10" s="17"/>
      <c r="XEF10" s="17"/>
      <c r="XEG10" s="17"/>
      <c r="XEH10" s="17"/>
      <c r="XEI10" s="17"/>
      <c r="XEJ10" s="17"/>
      <c r="XEK10" s="17"/>
      <c r="XEL10" s="17"/>
      <c r="XEM10" s="17"/>
      <c r="XEN10" s="17"/>
      <c r="XEO10" s="17"/>
      <c r="XEP10" s="17"/>
      <c r="XEQ10" s="17"/>
      <c r="XER10" s="17"/>
      <c r="XES10" s="17"/>
      <c r="XET10" s="17"/>
      <c r="XEU10" s="17"/>
      <c r="XEV10" s="17"/>
      <c r="XEW10" s="17"/>
    </row>
    <row r="11" s="1" customFormat="true" ht="36" spans="1:16377">
      <c r="A11" s="10">
        <v>2296002</v>
      </c>
      <c r="B11" s="9" t="s">
        <v>655</v>
      </c>
      <c r="C11" s="9" t="s">
        <v>937</v>
      </c>
      <c r="D11" s="9" t="s">
        <v>941</v>
      </c>
      <c r="E11" s="9" t="s">
        <v>944</v>
      </c>
      <c r="F11" s="9" t="s">
        <v>752</v>
      </c>
      <c r="G11" s="9" t="s">
        <v>945</v>
      </c>
      <c r="H11" s="14">
        <v>835</v>
      </c>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c r="XEV11" s="17"/>
      <c r="XEW11" s="17"/>
    </row>
    <row r="12" ht="36" spans="1:8">
      <c r="A12" s="10">
        <v>2296003</v>
      </c>
      <c r="B12" s="9" t="s">
        <v>655</v>
      </c>
      <c r="C12" s="9" t="s">
        <v>937</v>
      </c>
      <c r="D12" s="9" t="s">
        <v>946</v>
      </c>
      <c r="E12" s="9" t="s">
        <v>947</v>
      </c>
      <c r="F12" s="9" t="s">
        <v>948</v>
      </c>
      <c r="G12" s="9" t="s">
        <v>949</v>
      </c>
      <c r="H12" s="14">
        <v>70</v>
      </c>
    </row>
    <row r="13" ht="36" spans="1:8">
      <c r="A13" s="10">
        <v>2296003</v>
      </c>
      <c r="B13" s="9" t="s">
        <v>655</v>
      </c>
      <c r="C13" s="9" t="s">
        <v>937</v>
      </c>
      <c r="D13" s="9" t="s">
        <v>946</v>
      </c>
      <c r="E13" s="9" t="s">
        <v>950</v>
      </c>
      <c r="F13" s="9" t="s">
        <v>948</v>
      </c>
      <c r="G13" s="9" t="s">
        <v>951</v>
      </c>
      <c r="H13" s="14">
        <v>278</v>
      </c>
    </row>
    <row r="14" ht="36" spans="1:8">
      <c r="A14" s="10">
        <v>2296013</v>
      </c>
      <c r="B14" s="9" t="s">
        <v>655</v>
      </c>
      <c r="C14" s="9" t="s">
        <v>937</v>
      </c>
      <c r="D14" s="9" t="s">
        <v>952</v>
      </c>
      <c r="E14" s="9" t="s">
        <v>953</v>
      </c>
      <c r="F14" s="9" t="s">
        <v>747</v>
      </c>
      <c r="G14" s="9" t="s">
        <v>954</v>
      </c>
      <c r="H14" s="14">
        <v>156</v>
      </c>
    </row>
    <row r="15" ht="48" spans="1:8">
      <c r="A15" s="10">
        <v>2296099</v>
      </c>
      <c r="B15" s="9" t="s">
        <v>655</v>
      </c>
      <c r="C15" s="9" t="s">
        <v>937</v>
      </c>
      <c r="D15" s="9" t="s">
        <v>955</v>
      </c>
      <c r="E15" s="9" t="s">
        <v>956</v>
      </c>
      <c r="F15" s="9" t="s">
        <v>957</v>
      </c>
      <c r="G15" s="9" t="s">
        <v>958</v>
      </c>
      <c r="H15" s="14">
        <v>24</v>
      </c>
    </row>
    <row r="16" spans="1:8">
      <c r="A16" s="7"/>
      <c r="B16" s="11" t="s">
        <v>115</v>
      </c>
      <c r="C16" s="11"/>
      <c r="D16" s="11"/>
      <c r="E16" s="11"/>
      <c r="F16" s="11"/>
      <c r="G16" s="11"/>
      <c r="H16" s="7">
        <f>SUM(H6:H15)</f>
        <v>4669</v>
      </c>
    </row>
  </sheetData>
  <autoFilter ref="A5:XEW16">
    <extLst/>
  </autoFilter>
  <mergeCells count="7">
    <mergeCell ref="A2:H2"/>
    <mergeCell ref="B4:D4"/>
    <mergeCell ref="A4:A5"/>
    <mergeCell ref="E4:E5"/>
    <mergeCell ref="F4:F5"/>
    <mergeCell ref="G4:G5"/>
    <mergeCell ref="H4:H5"/>
  </mergeCells>
  <printOptions horizontalCentered="true"/>
  <pageMargins left="0.472222222222222" right="0.16875" top="0.66875" bottom="0.708333333333333" header="0.511805555555556" footer="0.511805555555556"/>
  <pageSetup paperSize="9" scale="97" fitToHeight="0" orientation="landscape" useFirstPageNumber="tru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第一部分 一般公共预算</vt:lpstr>
      <vt:lpstr>表一 一般公共预算收支平衡表</vt:lpstr>
      <vt:lpstr>表二 一般公共预算收入表</vt:lpstr>
      <vt:lpstr>表三 一般公共预算支出表</vt:lpstr>
      <vt:lpstr>表四 一般公共预算支出表（本级支出功能科目项级）</vt:lpstr>
      <vt:lpstr>表五 一般公共预算支出表（本级基本支出经济科目款级）</vt:lpstr>
      <vt:lpstr>表六 一般公共预算税收返还和转移支付表</vt:lpstr>
      <vt:lpstr>表七 一般公共预算税收返还（分地区）</vt:lpstr>
      <vt:lpstr>表八 一般公共预算一般性转移支付（分地区） </vt:lpstr>
      <vt:lpstr>表九 一般公共预算专项性转移支付（分地区）</vt:lpstr>
      <vt:lpstr>表十 一般公共预算专项性转移支付（分项目）</vt:lpstr>
      <vt:lpstr>第二部分 政府性基金预算 </vt:lpstr>
      <vt:lpstr>表十一 政府性基金预算收支平衡表</vt:lpstr>
      <vt:lpstr>表十二 政府性基金收入表</vt:lpstr>
      <vt:lpstr>表十三 政府性基金支出表（含本级）</vt:lpstr>
      <vt:lpstr>表十四 政府性基金转移支付表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trh</cp:lastModifiedBy>
  <dcterms:created xsi:type="dcterms:W3CDTF">2021-10-13T17:01:00Z</dcterms:created>
  <cp:lastPrinted>2021-11-28T02:36:00Z</cp:lastPrinted>
  <dcterms:modified xsi:type="dcterms:W3CDTF">2025-08-05T10:10:31Z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020662BD4C8847259AA56B4C76A59173_12</vt:lpwstr>
  </property>
</Properties>
</file>